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4000" windowHeight="9600"/>
  </bookViews>
  <sheets>
    <sheet name="WBS Overview" sheetId="4" r:id="rId1"/>
    <sheet name="Status as in IMS" sheetId="6" r:id="rId2"/>
  </sheets>
  <definedNames>
    <definedName name="_xlnm._FilterDatabase" localSheetId="0" hidden="1">'WBS Overview'!$A$1:$W$62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4" i="6" l="1"/>
  <c r="AS54" i="6"/>
  <c r="AR54" i="6"/>
  <c r="AP54" i="6"/>
  <c r="AJ51" i="6"/>
  <c r="AJ50" i="6"/>
  <c r="AF42" i="6" l="1"/>
  <c r="AH4" i="4" l="1"/>
  <c r="AG4" i="4"/>
  <c r="AF4" i="4" s="1"/>
  <c r="AG4" i="6" l="1"/>
  <c r="AG47" i="6" s="1"/>
  <c r="AG5" i="6"/>
  <c r="AG46" i="6" s="1"/>
  <c r="AG9" i="6"/>
  <c r="AG44" i="6" s="1"/>
  <c r="AG7" i="6"/>
  <c r="AG51" i="6" s="1"/>
  <c r="AG8" i="6"/>
  <c r="AG50" i="6" s="1"/>
  <c r="AG6" i="6"/>
  <c r="AG45" i="6" s="1"/>
  <c r="AL51" i="6" l="1"/>
  <c r="AL50" i="6"/>
  <c r="AG48" i="6"/>
  <c r="AG54" i="6" s="1"/>
  <c r="AG55" i="6" l="1"/>
  <c r="AG22" i="4" l="1"/>
  <c r="AF22" i="4" s="1"/>
  <c r="AG23" i="4"/>
  <c r="AH22" i="4"/>
  <c r="AB9" i="4"/>
  <c r="AH9" i="4"/>
  <c r="AG9" i="4" l="1"/>
  <c r="AF9" i="4" s="1"/>
  <c r="AC9" i="4"/>
  <c r="AA9" i="4"/>
  <c r="AE9" i="4" s="1"/>
  <c r="AD9" i="4" l="1"/>
  <c r="AC23" i="4" l="1"/>
  <c r="AH14" i="4"/>
  <c r="AH12" i="4"/>
  <c r="AH2" i="4"/>
  <c r="AH7" i="4"/>
  <c r="AC4" i="4"/>
  <c r="AG7" i="4"/>
  <c r="AG2" i="4"/>
  <c r="AB4" i="4"/>
  <c r="AE40" i="4" s="1"/>
  <c r="AJ46" i="6" s="1"/>
  <c r="AL46" i="6" s="1"/>
  <c r="AH21" i="4"/>
  <c r="AA22" i="4"/>
  <c r="AE22" i="4" s="1"/>
  <c r="AC26" i="4"/>
  <c r="AB22" i="4"/>
  <c r="AC22" i="4"/>
  <c r="AB25" i="4"/>
  <c r="AG24" i="4"/>
  <c r="AG25" i="4"/>
  <c r="AG26" i="4"/>
  <c r="AH26" i="4"/>
  <c r="AF26" i="4" l="1"/>
  <c r="AF7" i="4"/>
  <c r="AF2" i="4"/>
  <c r="AG5" i="4"/>
  <c r="AF5" i="4" s="1"/>
  <c r="AG21" i="4"/>
  <c r="AF21" i="4" s="1"/>
  <c r="AG13" i="4"/>
  <c r="AF13" i="4" s="1"/>
  <c r="AB13" i="4"/>
  <c r="AC5" i="4"/>
  <c r="AH5" i="4"/>
  <c r="AB19" i="4"/>
  <c r="AG19" i="4"/>
  <c r="AB6" i="4"/>
  <c r="AG6" i="4"/>
  <c r="AC6" i="4"/>
  <c r="AH6" i="4"/>
  <c r="AC13" i="4"/>
  <c r="AH13" i="4"/>
  <c r="AH11" i="4"/>
  <c r="AC25" i="4"/>
  <c r="AH25" i="4"/>
  <c r="AF25" i="4" s="1"/>
  <c r="AB12" i="4"/>
  <c r="AG12" i="4"/>
  <c r="AF12" i="4" s="1"/>
  <c r="AH15" i="4"/>
  <c r="AC19" i="4"/>
  <c r="AH19" i="4"/>
  <c r="AH20" i="4"/>
  <c r="AG20" i="4"/>
  <c r="AC24" i="4"/>
  <c r="AH24" i="4"/>
  <c r="AF24" i="4" s="1"/>
  <c r="AH18" i="4"/>
  <c r="AG11" i="4"/>
  <c r="AF11" i="4" s="1"/>
  <c r="AB14" i="4"/>
  <c r="AG14" i="4"/>
  <c r="AF14" i="4" s="1"/>
  <c r="AC17" i="4"/>
  <c r="AH17" i="4"/>
  <c r="AB24" i="4"/>
  <c r="AB20" i="4"/>
  <c r="AB26" i="4"/>
  <c r="AG8" i="4"/>
  <c r="AB2" i="4"/>
  <c r="AA17" i="4"/>
  <c r="AA25" i="4"/>
  <c r="AE25" i="4" s="1"/>
  <c r="AC18" i="4"/>
  <c r="AC21" i="4"/>
  <c r="AC2" i="4"/>
  <c r="AC12" i="4"/>
  <c r="AC11" i="4"/>
  <c r="AC15" i="4"/>
  <c r="AC20" i="4"/>
  <c r="AC7" i="4"/>
  <c r="AA6" i="4"/>
  <c r="AE6" i="4" s="1"/>
  <c r="AA14" i="4"/>
  <c r="AE14" i="4" s="1"/>
  <c r="AC14" i="4"/>
  <c r="AA13" i="4"/>
  <c r="AE13" i="4" s="1"/>
  <c r="AB21" i="4"/>
  <c r="AA24" i="4"/>
  <c r="AE24" i="4" s="1"/>
  <c r="AA19" i="4"/>
  <c r="AE19" i="4" s="1"/>
  <c r="AI18" i="4"/>
  <c r="AD22" i="4"/>
  <c r="AG18" i="4"/>
  <c r="AB7" i="4"/>
  <c r="AA7" i="4"/>
  <c r="AE7" i="4" s="1"/>
  <c r="AA5" i="4"/>
  <c r="AE5" i="4" s="1"/>
  <c r="AB5" i="4"/>
  <c r="AG10" i="4"/>
  <c r="AA23" i="4"/>
  <c r="AH23" i="4" s="1"/>
  <c r="AF23" i="4" s="1"/>
  <c r="AG3" i="4"/>
  <c r="AA4" i="4"/>
  <c r="AE4" i="4" s="1"/>
  <c r="AF18" i="4" l="1"/>
  <c r="AF20" i="4"/>
  <c r="AF19" i="4"/>
  <c r="AF6" i="4"/>
  <c r="AH16" i="4"/>
  <c r="AC16" i="4"/>
  <c r="AA21" i="4"/>
  <c r="AI21" i="4"/>
  <c r="AA20" i="4"/>
  <c r="AE20" i="4" s="1"/>
  <c r="AC10" i="4"/>
  <c r="AH10" i="4"/>
  <c r="AF10" i="4" s="1"/>
  <c r="AG15" i="4"/>
  <c r="AF15" i="4" s="1"/>
  <c r="AH3" i="4"/>
  <c r="AF3" i="4" s="1"/>
  <c r="AC8" i="4"/>
  <c r="AH8" i="4"/>
  <c r="AF8" i="4" s="1"/>
  <c r="AB17" i="4"/>
  <c r="AD17" i="4" s="1"/>
  <c r="AG17" i="4"/>
  <c r="AF17" i="4" s="1"/>
  <c r="AG16" i="4"/>
  <c r="AE23" i="4"/>
  <c r="AI10" i="4"/>
  <c r="AE37" i="4"/>
  <c r="AJ47" i="6" s="1"/>
  <c r="AL47" i="6" s="1"/>
  <c r="AD25" i="4"/>
  <c r="AA12" i="4"/>
  <c r="AE12" i="4" s="1"/>
  <c r="AE35" i="4"/>
  <c r="AJ44" i="6" s="1"/>
  <c r="AD6" i="4"/>
  <c r="AD19" i="4"/>
  <c r="AI2" i="4"/>
  <c r="AD14" i="4"/>
  <c r="AD24" i="4"/>
  <c r="AD13" i="4"/>
  <c r="AA26" i="4"/>
  <c r="AI26" i="4"/>
  <c r="AD23" i="4"/>
  <c r="AD4" i="4"/>
  <c r="AE17" i="4"/>
  <c r="AD7" i="4"/>
  <c r="AB11" i="4"/>
  <c r="AB15" i="4"/>
  <c r="AB3" i="4"/>
  <c r="AB16" i="4"/>
  <c r="AA18" i="4"/>
  <c r="AE18" i="4" s="1"/>
  <c r="AB18" i="4"/>
  <c r="AA2" i="4"/>
  <c r="AD5" i="4"/>
  <c r="AF16" i="4" l="1"/>
  <c r="AL44" i="6"/>
  <c r="AD20" i="4"/>
  <c r="AD37" i="4"/>
  <c r="AC37" i="4" s="1"/>
  <c r="AG27" i="4"/>
  <c r="AE21" i="4"/>
  <c r="AB10" i="4"/>
  <c r="AH27" i="4"/>
  <c r="AA16" i="4"/>
  <c r="AE38" i="4"/>
  <c r="AE26" i="4"/>
  <c r="AD12" i="4"/>
  <c r="AC3" i="4"/>
  <c r="AC27" i="4" s="1"/>
  <c r="AD35" i="4"/>
  <c r="AC35" i="4" s="1"/>
  <c r="AE2" i="4"/>
  <c r="AD21" i="4"/>
  <c r="AD26" i="4"/>
  <c r="AA15" i="4"/>
  <c r="AD15" i="4" s="1"/>
  <c r="AI15" i="4"/>
  <c r="AA11" i="4"/>
  <c r="AI11" i="4"/>
  <c r="AI16" i="4"/>
  <c r="AA10" i="4"/>
  <c r="AD2" i="4"/>
  <c r="AD18" i="4"/>
  <c r="AB8" i="4"/>
  <c r="AE16" i="4" l="1"/>
  <c r="AE11" i="4"/>
  <c r="AI3" i="4"/>
  <c r="AA8" i="4"/>
  <c r="AI8" i="4"/>
  <c r="AD16" i="4"/>
  <c r="AD11" i="4"/>
  <c r="AE15" i="4"/>
  <c r="AD10" i="4"/>
  <c r="AE10" i="4"/>
  <c r="AA3" i="4"/>
  <c r="AB27" i="4"/>
  <c r="AI27" i="4" l="1"/>
  <c r="AI28" i="4" s="1"/>
  <c r="AA27" i="4"/>
  <c r="AE8" i="4"/>
  <c r="AD8" i="4"/>
  <c r="AE3" i="4"/>
  <c r="AD3" i="4"/>
  <c r="AE39" i="4" l="1"/>
  <c r="AJ45" i="6" s="1"/>
  <c r="AJ48" i="6" s="1"/>
  <c r="AP55" i="6" s="1"/>
  <c r="AP56" i="6" s="1"/>
  <c r="AI29" i="4"/>
  <c r="AE27" i="4"/>
  <c r="AA28" i="4"/>
  <c r="AB28" i="4" s="1"/>
  <c r="AB31" i="4" s="1"/>
  <c r="AJ54" i="6" l="1"/>
  <c r="AL54" i="6" s="1"/>
  <c r="AL55" i="6" s="1"/>
  <c r="AL48" i="6"/>
  <c r="AL45" i="6"/>
  <c r="AE29" i="4"/>
  <c r="AD38" i="4"/>
</calcChain>
</file>

<file path=xl/comments1.xml><?xml version="1.0" encoding="utf-8"?>
<comments xmlns="http://schemas.openxmlformats.org/spreadsheetml/2006/main">
  <authors>
    <author>Autor</author>
  </authors>
  <commentList>
    <comment ref="AE2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Preparation and scientific phase w/o proposlas</t>
        </r>
      </text>
    </comment>
    <comment ref="AI2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OP21.
</t>
        </r>
      </text>
    </comment>
    <comment ref="AI28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Op21. 2022</t>
        </r>
      </text>
    </comment>
    <comment ref="AE38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vgl. Zelle AC27 - Diskrepanz 4 k€</t>
        </r>
      </text>
    </comment>
  </commentList>
</comments>
</file>

<file path=xl/sharedStrings.xml><?xml version="1.0" encoding="utf-8"?>
<sst xmlns="http://schemas.openxmlformats.org/spreadsheetml/2006/main" count="1036" uniqueCount="558">
  <si>
    <t>BEN</t>
  </si>
  <si>
    <t>CEA</t>
  </si>
  <si>
    <t>Christel Fenzi</t>
  </si>
  <si>
    <t>CIEMAT</t>
  </si>
  <si>
    <t>Enrique Ascasibar</t>
  </si>
  <si>
    <t>Delivery and commission of E-band Doppler reflectometer and fabrication and delivery of TESPEL pellets.</t>
  </si>
  <si>
    <t>ICRF modelling with AORSA</t>
  </si>
  <si>
    <t>Analysis of spatio-temporal events and evolution forecast in the thermal and video domains</t>
  </si>
  <si>
    <t xml:space="preserve">Nadimi, Esmaeil S. </t>
  </si>
  <si>
    <t>Stefan Kragh Nielsen</t>
  </si>
  <si>
    <t>Gabor Kocsis</t>
  </si>
  <si>
    <t>t.b.d.</t>
  </si>
  <si>
    <t>Giudicotti, Leonardo</t>
  </si>
  <si>
    <t>ENEA</t>
  </si>
  <si>
    <t>Flavia Miele</t>
  </si>
  <si>
    <t>Gyrotron development support</t>
  </si>
  <si>
    <t>Modelling of combined RF + NBI scenarios for heating and fast ion generation in W7-X</t>
  </si>
  <si>
    <t>EPFL</t>
  </si>
  <si>
    <t>Yves Martin</t>
  </si>
  <si>
    <t>FZJ</t>
  </si>
  <si>
    <t>Support for Enhancement projects and complementary actions</t>
  </si>
  <si>
    <t>Report on the implementation of hardware upgrades for W7-X and synthetic diagnostic</t>
  </si>
  <si>
    <t>IPPLM</t>
  </si>
  <si>
    <t>KIPT</t>
  </si>
  <si>
    <t>Vladimir Moiseenko</t>
  </si>
  <si>
    <t>Kozachek, Alexander</t>
  </si>
  <si>
    <t xml:space="preserve">Varoutis, Stylianos </t>
  </si>
  <si>
    <t>Mihaela Ionescu-Bujor</t>
  </si>
  <si>
    <t>MPG</t>
  </si>
  <si>
    <t>Gregor Neu</t>
  </si>
  <si>
    <t>Chelis, Ioannis</t>
  </si>
  <si>
    <t>NCSRD</t>
  </si>
  <si>
    <t>Yannis Kominis</t>
  </si>
  <si>
    <t>OEAW</t>
  </si>
  <si>
    <t>Lätitia Unger</t>
  </si>
  <si>
    <t>Kurki-Suonio, Taina</t>
  </si>
  <si>
    <t>VTT</t>
  </si>
  <si>
    <t>Antti Hakola</t>
  </si>
  <si>
    <t>LPP-ERM-KMS</t>
  </si>
  <si>
    <t>IST</t>
  </si>
  <si>
    <t>Rui Coelho</t>
  </si>
  <si>
    <t>DTU</t>
  </si>
  <si>
    <t>CIEMAT@70%</t>
  </si>
  <si>
    <t>EK-CER</t>
  </si>
  <si>
    <t>KIT</t>
  </si>
  <si>
    <t>-</t>
  </si>
  <si>
    <t>Beneficiary</t>
  </si>
  <si>
    <t>Fabio Pisano</t>
  </si>
  <si>
    <t>Marta Gruca</t>
  </si>
  <si>
    <t>Tomasz Fornal</t>
  </si>
  <si>
    <t>Bernardo Carvalho</t>
  </si>
  <si>
    <t>Work Package</t>
  </si>
  <si>
    <t>Year</t>
  </si>
  <si>
    <t>W7X</t>
  </si>
  <si>
    <t>Start Date</t>
  </si>
  <si>
    <t>Olaf Neubauer</t>
  </si>
  <si>
    <t>Jef Ongena</t>
  </si>
  <si>
    <t>Pavel Aleynikov</t>
  </si>
  <si>
    <t>Report on the provision of NEO-2 results and handover</t>
  </si>
  <si>
    <t>2022-W7X-1.1.1</t>
  </si>
  <si>
    <t>2022-W7X-1.1.2</t>
  </si>
  <si>
    <t>2022-W7X-1: Project Management</t>
  </si>
  <si>
    <t>2022-W7X-1.1: Project Coordination</t>
  </si>
  <si>
    <t>2022-W7X-2: Scientific Exploitation</t>
  </si>
  <si>
    <t>2022-W7X-2.1: W7-X Campaigns</t>
  </si>
  <si>
    <t>2022-W7X-2.1.1: Conduction of the W7-X Campaign OP2.1</t>
  </si>
  <si>
    <t>WBS-Lvl.1</t>
  </si>
  <si>
    <t>WBS-Lvl.2</t>
  </si>
  <si>
    <t>WBS-Lvl.3</t>
  </si>
  <si>
    <t>Task Name</t>
  </si>
  <si>
    <t>Task Description</t>
  </si>
  <si>
    <t>Deliverable Name</t>
  </si>
  <si>
    <t>Deliverable Description</t>
  </si>
  <si>
    <t>2022-W7X-2.2: Scientific Preparation</t>
  </si>
  <si>
    <t>2022-W7X-2.3: Scientific Exploitation</t>
  </si>
  <si>
    <t>2022-W7X-2.2.1: Scenario Preparation of OP2.1</t>
  </si>
  <si>
    <t>2022-W7X-2.3.1: Data Analysis and Modelling of OP2.1 and IC</t>
  </si>
  <si>
    <t>2022-W7X-2.1.1: CEA</t>
  </si>
  <si>
    <t>2022-W7X-2.1.1: CIEMAT</t>
  </si>
  <si>
    <t>2022-W7X-2.1.1: DTU</t>
  </si>
  <si>
    <t>2022-W7X-2.1.1: EK-CER</t>
  </si>
  <si>
    <t>2022-W7X-2.1.1: ENEA</t>
  </si>
  <si>
    <t>2022-W7X-2.1.1: FZJ</t>
  </si>
  <si>
    <t>2022-W7X-2.1.1: KIT</t>
  </si>
  <si>
    <t>2022-W7X-2.1.1: KIPT</t>
  </si>
  <si>
    <t>2022-W7X-2.1.1: EPFL</t>
  </si>
  <si>
    <t>2022-W7X-2.1.1: IPPLM</t>
  </si>
  <si>
    <t>2022-W7X-2.1.1: IST</t>
  </si>
  <si>
    <t>2022-W7X-2.1.1: LPP-ERM</t>
  </si>
  <si>
    <t>2022-W7X-2.1.1: MPG</t>
  </si>
  <si>
    <t>2022-W7X-2.1.1: NCSRD</t>
  </si>
  <si>
    <t>2022-W7X-2.1.1: OEAW</t>
  </si>
  <si>
    <t>2022-W7X-2.1.1: VTT</t>
  </si>
  <si>
    <t xml:space="preserve"> </t>
  </si>
  <si>
    <t>2022-W7X-3: Support for the Exploitation and Preparation of  W7-X Campaigns</t>
  </si>
  <si>
    <t>2022-W7X-3.1.1: FZJ-led Enhancement Projects</t>
  </si>
  <si>
    <t>2022-W7X-3.1.3: Long Term Developments</t>
  </si>
  <si>
    <t>2022-W7X-3.1.2: MPG-led Enhancement Projects</t>
  </si>
  <si>
    <t>2022-W7X-3.1.2: MPG</t>
  </si>
  <si>
    <t>2022-W7X-3.2.1: Diagnostics Preparation for W7-X Campaigns</t>
  </si>
  <si>
    <t>2022-W7X-2.3.1: BEN…</t>
  </si>
  <si>
    <t>2022-W7X-3.3.1: Support Actions for the Integration of EU Components</t>
  </si>
  <si>
    <t xml:space="preserve">2022-W7X-3.3.2: Support Actions for W7-X </t>
  </si>
  <si>
    <t>2022-W7X-3.3.1: BEN…</t>
  </si>
  <si>
    <t>2022-W7X-3.1: Support of Enhancement Projects</t>
  </si>
  <si>
    <t>2022-W7X-3.2: Diagnostics Developments</t>
  </si>
  <si>
    <t>2022-W7X-3.3: Support actions for EU Components and W7-X</t>
  </si>
  <si>
    <t>2022-W7X-5: International Collaborations, ITER, DEMO and HELIAS Basis</t>
  </si>
  <si>
    <t>2022-W7X-5.1: Coordinated Working Group</t>
  </si>
  <si>
    <t>2022-W7X-5.2: ITER (linked to FSD-PrIO)</t>
  </si>
  <si>
    <t>2022-W7X-5.3: DEMO &amp; HELIAS Basis (linked to FTD)</t>
  </si>
  <si>
    <t>2022-W7X-5.1.1: Joint Actions</t>
  </si>
  <si>
    <t>2022-W7X-5.1.2: Joint Experiments</t>
  </si>
  <si>
    <t>2022-W7X-5.2.1: ITPA</t>
  </si>
  <si>
    <t>2022-W7X-5.2.2: Direct Support Actions</t>
  </si>
  <si>
    <t>2022-W7X-5.3.1: HELIAS Physics Basics</t>
  </si>
  <si>
    <t>2022-W7X-5.3.2: Direct Support Actions</t>
  </si>
  <si>
    <t>2022-W7X-5.1.1: BEN…</t>
  </si>
  <si>
    <t>2022-W7X-5.1.2: BEN…</t>
  </si>
  <si>
    <t>2022-W7X-5.2.2: BEN…</t>
  </si>
  <si>
    <t>2022-W7X-5.3.2: BEN…</t>
  </si>
  <si>
    <t>Deliverable Owner</t>
  </si>
  <si>
    <t>Reviewer (BEN)</t>
  </si>
  <si>
    <t>Reviewer (IPP)</t>
  </si>
  <si>
    <t>End Date</t>
  </si>
  <si>
    <t>Allocated PM</t>
  </si>
  <si>
    <t>Report of management activities by Task Force Leader and Project Support Office for WPW7X.</t>
  </si>
  <si>
    <t>Report of management activities by Deputy Task Force Leaders for WPW7X.</t>
  </si>
  <si>
    <t>Andreas Dinklage</t>
  </si>
  <si>
    <t>Ivan Calvo</t>
  </si>
  <si>
    <t xml:space="preserve">Enrique Ascasibar
</t>
  </si>
  <si>
    <t>Arturo Alonso</t>
  </si>
  <si>
    <t>Calculation of NEO-2 results for relevant W7-X scenarios (finite collisionality effects for ECCD/EBCD) for further analysis with TRAVIS.</t>
  </si>
  <si>
    <t>Winfried Kernbichler</t>
  </si>
  <si>
    <t>Task ID</t>
  </si>
  <si>
    <t>Allocated AR (PM@0%)</t>
  </si>
  <si>
    <t>Project Management of WPW7X in 2022 (TFL/PSO)</t>
  </si>
  <si>
    <t>Project Management of WPW7X in 2022 (DTFL)</t>
  </si>
  <si>
    <t>WP management</t>
  </si>
  <si>
    <t>Participation in OP2.1</t>
  </si>
  <si>
    <t>NN</t>
  </si>
  <si>
    <t>IR imaging</t>
  </si>
  <si>
    <t>Development of data acquisition and processing tools w/ support actions</t>
  </si>
  <si>
    <t>Michael Houry</t>
  </si>
  <si>
    <t>Aleix Puig</t>
  </si>
  <si>
    <t>Report 2022-W7-X-2.2.1 OEAW</t>
  </si>
  <si>
    <t>Report 2022-W7-X-3.2.1 CEA</t>
  </si>
  <si>
    <t>Scenario Preparation OEAW</t>
  </si>
  <si>
    <t>Scenario Preparation CIEMAT</t>
  </si>
  <si>
    <t>Jürgen Baldzuhn
Craig Beidler
Thomas Wegener
Olaf Grulke</t>
  </si>
  <si>
    <t>Report 2022-W7-X-2.2.1 CIEMAT</t>
  </si>
  <si>
    <t>Report on scenario preparation and progress in the specified subtasks</t>
  </si>
  <si>
    <t>Calculation of NBI loads, pellet/TESPEL simulations, transport simulations (bulk plasma, impurities, code validation, complementary experiments on TJ-II 8turbulence, rotation studies),  development of experiment proposals for OP2.1 and participation in international collaborations</t>
  </si>
  <si>
    <t>CIEMAT E-band reflectometer and TESPEL pellets delivery</t>
  </si>
  <si>
    <t>Report 2022-W7-X-3.2.1 CIEMAT</t>
  </si>
  <si>
    <t>Report on developments and integration of tools</t>
  </si>
  <si>
    <t>Thomas Windisch</t>
  </si>
  <si>
    <t>Teresa Estrada</t>
  </si>
  <si>
    <t>Fast Ion Diagnostics Developments</t>
  </si>
  <si>
    <t>Development of a detailed design for a W7-X scintillating FILD detector and Planning of component production and assembly.</t>
  </si>
  <si>
    <t>Anton Jansen Van Vuuren</t>
  </si>
  <si>
    <t>Samuel Lazerson</t>
  </si>
  <si>
    <t>Report 2022-W7-X-3.2.1 CIEMAT - U Seville</t>
  </si>
  <si>
    <t>Report on detailed design and production planning</t>
  </si>
  <si>
    <t>Report on delivery and integration</t>
  </si>
  <si>
    <t>Mervi Mantsinnen</t>
  </si>
  <si>
    <t>Report 2022-W7-X-2.2.1 CIEMAT BSC</t>
  </si>
  <si>
    <t>Scenario Preparation CIEMAT BSC</t>
  </si>
  <si>
    <t>Report on 3D ICRH Modelling for W7-X with AORSA</t>
  </si>
  <si>
    <t>IR analysis tools</t>
  </si>
  <si>
    <t>Josep Casas</t>
  </si>
  <si>
    <t>Report 2022-W7-X-3.2.1 CIEMAT - UPC</t>
  </si>
  <si>
    <t>CTS diagnostics</t>
  </si>
  <si>
    <t>Dimitri Moseev</t>
  </si>
  <si>
    <t>Report 2022-W7-X-3.2.1 DTU</t>
  </si>
  <si>
    <t>Report on tools for the analysis  of spatio-temporal and evolution forecasts</t>
  </si>
  <si>
    <t>Report on the delivery and commpissiioning of the CTS diagnsotic on W7-X</t>
  </si>
  <si>
    <t>Travel Cost (k€)</t>
  </si>
  <si>
    <t>AM-Beam and Video Diagnostics</t>
  </si>
  <si>
    <t>Report 2022-W7-X-3.2.1 EK-CER</t>
  </si>
  <si>
    <t>Feasibility studies Thomson scattering</t>
  </si>
  <si>
    <t>Conduct feasibility studies for the ITER Thomson scattering in line with prototypical applications for W7-X</t>
  </si>
  <si>
    <t>Ekkehard Pasch</t>
  </si>
  <si>
    <t>Report 2022-W7X-5.2.1: ENEA</t>
  </si>
  <si>
    <t>Feasibiltiy study</t>
  </si>
  <si>
    <t>Laura Savoldi</t>
  </si>
  <si>
    <t>Falvia Miele</t>
  </si>
  <si>
    <t>Heinrich Laqua</t>
  </si>
  <si>
    <t>Development of imaging tools</t>
  </si>
  <si>
    <t>Marcin Jakuboski</t>
  </si>
  <si>
    <t>Report 2022-W7-X-3.2.1 ENEA UC</t>
  </si>
  <si>
    <t>Report on AI methods for strike-line characterization</t>
  </si>
  <si>
    <t>Dirk Hartmann</t>
  </si>
  <si>
    <t>Probe head development</t>
  </si>
  <si>
    <t>Monika Spolaore</t>
  </si>
  <si>
    <t>Development of probe head concepts and commissioing of probe heads</t>
  </si>
  <si>
    <t>Carsten Killer</t>
  </si>
  <si>
    <t>Report 2022-W7-X-3.2.1 ENEA RFX</t>
  </si>
  <si>
    <t>Report on probe head concepts and commisioning</t>
  </si>
  <si>
    <t>Jonathan Graves</t>
  </si>
  <si>
    <t>Christoph Slaby</t>
  </si>
  <si>
    <t>Report 2022-W7-X-2.2.1 CRPP</t>
  </si>
  <si>
    <t xml:space="preserve">Report on ICRH modelling </t>
  </si>
  <si>
    <t>Scenario Preparation CRPP</t>
  </si>
  <si>
    <t>Scenario Preparation FZJ</t>
  </si>
  <si>
    <t xml:space="preserve">Edge magnetic topology effects on impurity sources, tools for spectroscopic data analysis </t>
  </si>
  <si>
    <t>Report 2022-W7-X-3.1.1 FZJ</t>
  </si>
  <si>
    <t>Ralf König</t>
  </si>
  <si>
    <t>Olaf Grulke</t>
  </si>
  <si>
    <t>Report 2022-W7-X-3.2.1 FZJ</t>
  </si>
  <si>
    <t>Commissioning of spectroscopy systems, endoscopes, manipulators, refelctometer and support actions</t>
  </si>
  <si>
    <t>Report on commissiong of FZJ contributions</t>
  </si>
  <si>
    <t>Commissioning of components and diagnostics</t>
  </si>
  <si>
    <t>Preparation and commissioning of diagnostics and software tools</t>
  </si>
  <si>
    <t>Commissioning of spectroscopy systems (PHA, CO monitor) and data analysis tools</t>
  </si>
  <si>
    <t>Monika Kubkowksa</t>
  </si>
  <si>
    <t>Ulrich Neuner</t>
  </si>
  <si>
    <t>Report 2022-W7-X-3.2.1 IPPLM</t>
  </si>
  <si>
    <t>Report on commissioning of IPPLM contributions to W7-X</t>
  </si>
  <si>
    <t>Scenario Preparation IPPLM</t>
  </si>
  <si>
    <t>Marcin Jakubowski</t>
  </si>
  <si>
    <t>Marcin Jakubowksi</t>
  </si>
  <si>
    <t>Report 2022-W7-X-2.2.1 FZJ</t>
  </si>
  <si>
    <t>Report 2022-W7-X-2.2.1 IPPLM</t>
  </si>
  <si>
    <t>Report on scenarios with beta effects</t>
  </si>
  <si>
    <t>Preparation of impurity transport studies and long pulse operation</t>
  </si>
  <si>
    <t>Report on scenrios for long pulse operation and impurity studies</t>
  </si>
  <si>
    <t>Preparation of fast electronics</t>
  </si>
  <si>
    <t>Development and deployment of FPGA developments for fast interlocks</t>
  </si>
  <si>
    <t>Birger Buttenschön</t>
  </si>
  <si>
    <t>Report 2022-W7-X-3.2.1 IST</t>
  </si>
  <si>
    <t>Report on commissioning of IST contributions to W7-X</t>
  </si>
  <si>
    <t>Multi physics simulations for 1.5 and 2MW gyrotrons</t>
  </si>
  <si>
    <t>Preparation of plasma start-up and wall conditioning</t>
  </si>
  <si>
    <t>Vladimir Moissenko</t>
  </si>
  <si>
    <t>Yurij Kovtun</t>
  </si>
  <si>
    <t>Torsten Stange</t>
  </si>
  <si>
    <t>Report 2022-W7-X-3.2.1 KIPT</t>
  </si>
  <si>
    <t>Report on prepartory actions for OP2.1 from KIPT</t>
  </si>
  <si>
    <t xml:space="preserve">Study stochastic losse of fast particles in W7-X </t>
  </si>
  <si>
    <t>Yaruslav Kolesnichenko</t>
  </si>
  <si>
    <t>Axel Könies</t>
  </si>
  <si>
    <t>Report 2022-W7X-2.2.1 KIPT</t>
  </si>
  <si>
    <t>Report on studies of stoachstic loss in W7-X</t>
  </si>
  <si>
    <t>Scenario Preparation KIPT - KINR</t>
  </si>
  <si>
    <t>Contribute to complementary turbulence studies for W7-X on TJ-2 with HIBP</t>
  </si>
  <si>
    <t>Report 2022-W7X-2.2.1 KIPT KINR</t>
  </si>
  <si>
    <t>Report on studies on HIBP studies in TJ-2 for W7-X</t>
  </si>
  <si>
    <t>Gyrotron tests and support actions</t>
  </si>
  <si>
    <t>Report on multi-physics simulations for 1.5 and 2MW gyrotrons</t>
  </si>
  <si>
    <t xml:space="preserve">Diamond window stress calcuations and gyrotron tests </t>
  </si>
  <si>
    <t>Conduct studies of neutral gas in geomtries relevant to tungsten divertors for W7-X</t>
  </si>
  <si>
    <t>Neutral gas modelling</t>
  </si>
  <si>
    <t>Dirk Naujoks</t>
  </si>
  <si>
    <t>Report 2022-W7X-3.1.3 KIT</t>
  </si>
  <si>
    <t>Report on neutral gas modelling for divertor developments</t>
  </si>
  <si>
    <t>heinrich Laqua</t>
  </si>
  <si>
    <t>ICRH preparation and commissioning</t>
  </si>
  <si>
    <t xml:space="preserve">Dirk Hartmann </t>
  </si>
  <si>
    <t>Conduct the commissioning of the ICRH EP for W7-X</t>
  </si>
  <si>
    <t xml:space="preserve">Report 2022-W7-X-3.1.1 ERM </t>
  </si>
  <si>
    <t>Report on ICRH commissioning</t>
  </si>
  <si>
    <t>Commissioning and preparation of enhancements</t>
  </si>
  <si>
    <t>Scenario Preparation VTT</t>
  </si>
  <si>
    <t>Conduct ASCOT simulations of NBI and ICRH ion behavior in preparation for OP2</t>
  </si>
  <si>
    <t>Sam Lazerson</t>
  </si>
  <si>
    <t>Report 2022-W7X-2.2.1 VTT</t>
  </si>
  <si>
    <t>Report on ASCOT simulation for OP2</t>
  </si>
  <si>
    <t>LPP-ERM</t>
  </si>
  <si>
    <t>CC Travel</t>
  </si>
  <si>
    <t>HR Cost</t>
  </si>
  <si>
    <t>Total CC</t>
  </si>
  <si>
    <t>KIPT KINR</t>
  </si>
  <si>
    <t>CIEMAT UPC</t>
  </si>
  <si>
    <t>ENEA RFX</t>
  </si>
  <si>
    <t>CIEMAT U Seville</t>
  </si>
  <si>
    <t>ENEA UC</t>
  </si>
  <si>
    <t>CC HR</t>
  </si>
  <si>
    <t>CIEMAT BSC</t>
  </si>
  <si>
    <t>HR CC</t>
  </si>
  <si>
    <t>unallocated</t>
  </si>
  <si>
    <t>Budget</t>
  </si>
  <si>
    <t>Spent</t>
  </si>
  <si>
    <t>Balance due</t>
  </si>
  <si>
    <t>Stepanov</t>
  </si>
  <si>
    <t>Travel CC</t>
  </si>
  <si>
    <t>Check</t>
  </si>
  <si>
    <t xml:space="preserve">Maintenance and IMASsification of the Stellaraor Database </t>
  </si>
  <si>
    <t>Stellarator Database</t>
  </si>
  <si>
    <t>Golo Fuchert</t>
  </si>
  <si>
    <t>Entrique Ascasibar</t>
  </si>
  <si>
    <t>IMS 15.03</t>
  </si>
  <si>
    <t>IMS 15.09 (indicativ)</t>
  </si>
  <si>
    <t>MPG 70%</t>
  </si>
  <si>
    <t>Report on gyrotron tests and stress calculations</t>
  </si>
  <si>
    <t>Report on the IMAS version of the Stellarator database</t>
  </si>
  <si>
    <t>Report 2022-W7X-5.3.1: ENEA</t>
  </si>
  <si>
    <t>unallocated in 2022</t>
  </si>
  <si>
    <t>unallocated in 2023</t>
  </si>
  <si>
    <t>HR  (15.03.)</t>
  </si>
  <si>
    <t>Travel (15.03.)</t>
  </si>
  <si>
    <t>IMS(15.03)</t>
  </si>
  <si>
    <t>allocated (15.03)</t>
  </si>
  <si>
    <t>Divertor Design</t>
  </si>
  <si>
    <t>Development of a divertor design with AI methods</t>
  </si>
  <si>
    <t>0.1.01.2022</t>
  </si>
  <si>
    <t>DTU SDU</t>
  </si>
  <si>
    <t>Studies of ICRH plasma start-up at U-2M and LHD and data analysis in support of OP2 scenarios and development of scenarios for ICWC on U-2M and LHD in support of W7-X, including a scenario at low magnetic field, improvements and developments for ICWC related diagnostics. ICRH start-up scenarios in support of W7-X and start-up ICRH / ECRH modeling for W7-X and U-2M.</t>
  </si>
  <si>
    <t xml:space="preserve">Development and commissioning of CTS diagnostic </t>
  </si>
  <si>
    <t>Travel 15.03.</t>
  </si>
  <si>
    <t>HR 15.03</t>
  </si>
  <si>
    <t>unallocated (2022 part of OP2.1) (15.03)</t>
  </si>
  <si>
    <t>unallocated 2022 (travel outside of OP2.1) (15.03)</t>
  </si>
  <si>
    <t>Report 2022-W7X-3.1.3 DTU SDU</t>
  </si>
  <si>
    <t>Report on Divertor Design</t>
  </si>
  <si>
    <t>PMU Reviewer</t>
  </si>
  <si>
    <t>Sara Moradi</t>
  </si>
  <si>
    <t>Report 2022-W7-X-3.3.2 ENEA</t>
  </si>
  <si>
    <t>Report 2022-W7-X-3.3.2 NCSRD</t>
  </si>
  <si>
    <t>Alfonso Baciero</t>
  </si>
  <si>
    <t>Review started</t>
  </si>
  <si>
    <t>Matthias Otte
Marco Krause</t>
  </si>
  <si>
    <t>2022-W7X-1.1.2-CIEMAT: Management Report</t>
  </si>
  <si>
    <t>2022-W7X-1.1.1-MPG: Management Report</t>
  </si>
  <si>
    <t>Status</t>
  </si>
  <si>
    <t xml:space="preserve">2022-W7X-1.1.1-MPG: </t>
  </si>
  <si>
    <t xml:space="preserve">2022-W7X-1.1.2-CIEMAT: </t>
  </si>
  <si>
    <t xml:space="preserve">2022-W7X-2.2.1-OEAW: </t>
  </si>
  <si>
    <t xml:space="preserve">2022-W7X-2.2.1-CIEMAT: </t>
  </si>
  <si>
    <t xml:space="preserve">2022-W7X-2.2.1-CIEMAT BSC: </t>
  </si>
  <si>
    <t xml:space="preserve">2022-W7X-2.2.1-CRPP: </t>
  </si>
  <si>
    <t xml:space="preserve">2022-W7X-2.2.1-FZJ: </t>
  </si>
  <si>
    <t xml:space="preserve">2022-W7X-2.2.1-IPPLM: </t>
  </si>
  <si>
    <t xml:space="preserve">2022-W7X-2.2.1-KIPT Kiev: </t>
  </si>
  <si>
    <t xml:space="preserve">2022-W7X-2.2.1-KIPT:  </t>
  </si>
  <si>
    <t xml:space="preserve">2022-W7X-2.2.1-VTT: </t>
  </si>
  <si>
    <t>Scenario Preparation KIPT</t>
  </si>
  <si>
    <t xml:space="preserve">2022-W7X-3.1.1-FZJ: </t>
  </si>
  <si>
    <t xml:space="preserve">2022-W7X-3.1.1-ERM: </t>
  </si>
  <si>
    <t xml:space="preserve">2022-W7X-3.1.3-KIT: </t>
  </si>
  <si>
    <t xml:space="preserve">2022-W7X-3.2.1-CEA: </t>
  </si>
  <si>
    <t xml:space="preserve">2022-W7X-3.2.1-CIEMAT: </t>
  </si>
  <si>
    <t xml:space="preserve">2022-W7X-3.2.1-CIEMAT U Seville: </t>
  </si>
  <si>
    <t xml:space="preserve">2022-W7X-3.2.1-CIEMAT UPC: </t>
  </si>
  <si>
    <t xml:space="preserve">2022-W7X-3.2.1-DTU: </t>
  </si>
  <si>
    <t xml:space="preserve">2022-W7X-3.2.1-EK-CER: </t>
  </si>
  <si>
    <t xml:space="preserve">2022-W7X-3.2.1-ENEA UC: </t>
  </si>
  <si>
    <t xml:space="preserve">2022-W7X-3.2.1-ENEA RFX: </t>
  </si>
  <si>
    <t xml:space="preserve">2022-W7X-3.2.1-FZJ: </t>
  </si>
  <si>
    <t xml:space="preserve">2022-W7X-3.2.1-IPPLM: </t>
  </si>
  <si>
    <t xml:space="preserve">2022-W7X-3.2.1-IST:  </t>
  </si>
  <si>
    <t xml:space="preserve">2022-W7X-3.2.1-KIPT: </t>
  </si>
  <si>
    <t xml:space="preserve">2022-W7X-3.3.2-ENEA: </t>
  </si>
  <si>
    <t xml:space="preserve">2022-W7X-3.3.2-NCSRD: </t>
  </si>
  <si>
    <t xml:space="preserve">2022-W7X-5.2.1-ENEA: </t>
  </si>
  <si>
    <t xml:space="preserve">2022-W7X-5.3.1-CIEMAT: </t>
  </si>
  <si>
    <t xml:space="preserve">2022-W7X-3.1.3-DTU SDU: </t>
  </si>
  <si>
    <t>Task Title</t>
  </si>
  <si>
    <t>Development and comissioning of AM-Beam and video diagnostics, analysis software development and accompanying analysis</t>
  </si>
  <si>
    <t>Report on the preparation and commissioning of the AM-Beam diagnsotics, video diagnostics and respecitve developments of analysis tools and physics analysis</t>
  </si>
  <si>
    <t>Investigations on advanced configurations for the beam tunnel, provision of the E/M part for multi-physics simulations of upgraded cavity designs with advanced cooling circuits (in collaboration with ENEA-PoliTo), and initiation of studies towards a 2 MW 140 GHz CW gyrotron (i.e. identification of suitable operating modes).</t>
  </si>
  <si>
    <t>Report on NCSRD support to gyrotron development</t>
  </si>
  <si>
    <t xml:space="preserve">Gyrotron development support </t>
  </si>
  <si>
    <t>Deliverable ID</t>
  </si>
  <si>
    <t>Title</t>
  </si>
  <si>
    <t>PM @ 0%</t>
  </si>
  <si>
    <t>PM @ 40%</t>
  </si>
  <si>
    <t>PM @ 44%</t>
  </si>
  <si>
    <t>PM @ 50%</t>
  </si>
  <si>
    <t>PM @ 70%</t>
  </si>
  <si>
    <t>PM @ 80%</t>
  </si>
  <si>
    <t>PM @ 100%</t>
  </si>
  <si>
    <t>Total PM</t>
  </si>
  <si>
    <t>Costs Eq./OGS @ 0% [k€]</t>
  </si>
  <si>
    <t>Costs Eq./OGS @ 40% [k€]</t>
  </si>
  <si>
    <t>Costs Eq./OGS @ 44% [k€]</t>
  </si>
  <si>
    <t>Costs Eq./OGS @ 50% [k€]</t>
  </si>
  <si>
    <t>Costs Eq./OGS @ 70% [k€]</t>
  </si>
  <si>
    <t>Costs Eq./OGS @ 80% [k€]</t>
  </si>
  <si>
    <t>Costs Eq./OGS @ 100% [k€]</t>
  </si>
  <si>
    <t>Total Eq./OGS Costs [k€]</t>
  </si>
  <si>
    <t>Costs Missions @ 70% [k€]</t>
  </si>
  <si>
    <t>Costs Missions @ 100% [k€]</t>
  </si>
  <si>
    <t>Total Missions Cost [k€]</t>
  </si>
  <si>
    <t>Unit Costs [k€]</t>
  </si>
  <si>
    <t>Costs Subcontracting [k€]</t>
  </si>
  <si>
    <t>Costs Financial Support to 3rd Parties [k€]</t>
  </si>
  <si>
    <t>Total Indirect Costs [k€]</t>
  </si>
  <si>
    <t>Total Resources [k€]</t>
  </si>
  <si>
    <t>Total Cons. Contr. [k€]</t>
  </si>
  <si>
    <t>W7X-1.1.1-T002-D001</t>
  </si>
  <si>
    <t>Andreas Dinklage(MPG)</t>
  </si>
  <si>
    <t>Draft</t>
  </si>
  <si>
    <t>W7X-1.1.2-T002-D001</t>
  </si>
  <si>
    <t>Ivan Calvo(CIEMAT)</t>
  </si>
  <si>
    <t>W7X-PMB-Not Allocated</t>
  </si>
  <si>
    <t>Missions Budget for Not Allocated-2022</t>
  </si>
  <si>
    <t>Not Allocated</t>
  </si>
  <si>
    <t>Running</t>
  </si>
  <si>
    <t>W7X-GenTask-Missions</t>
  </si>
  <si>
    <t>Missions of Work Package 2022</t>
  </si>
  <si>
    <t>W7X-2.2.1-T010-D001</t>
  </si>
  <si>
    <t>Arturo Alonso(CIEMAT)</t>
  </si>
  <si>
    <t>W7X-2.2.1-T011-D001</t>
  </si>
  <si>
    <t>Mervi Mantsinen(10-BSC)</t>
  </si>
  <si>
    <t>W7X-2.2.1-T013-D001</t>
  </si>
  <si>
    <t>Jonathan Graves(EPFL)</t>
  </si>
  <si>
    <t>W7X-2.2.1-T014-D001</t>
  </si>
  <si>
    <t>Olaf Neubauer(FZJ)</t>
  </si>
  <si>
    <t>W7X-2.2.1-T015-D001</t>
  </si>
  <si>
    <t>Tomasz Fornal(IPPLM)</t>
  </si>
  <si>
    <t>W7X-2.2.1-T017-D001</t>
  </si>
  <si>
    <t>Alexander Kozachek(KIPT)</t>
  </si>
  <si>
    <t>W7X-2.2.1-T016-D001</t>
  </si>
  <si>
    <t>Yaroslav Kolesnichenko(KIPT)</t>
  </si>
  <si>
    <t>W7X-2.2.1-T009-D001</t>
  </si>
  <si>
    <t>Winfried Kernbichler(OEAW)</t>
  </si>
  <si>
    <t>W7X-2.2.1-T018-D001</t>
  </si>
  <si>
    <t>Taina Kurki-Suonio(VTT)</t>
  </si>
  <si>
    <t>W7X-3.1.1-T004-D001</t>
  </si>
  <si>
    <t>Report 2022-W7-X-3.1.1 ERM</t>
  </si>
  <si>
    <t>Jozef Ongena(LPP-ERM-KMS)</t>
  </si>
  <si>
    <t>W7X-3.1.1-T003-D001</t>
  </si>
  <si>
    <t>W7X-3.1.3-T006-D001</t>
  </si>
  <si>
    <t>Esmaeil Nadimi(01-SDU)</t>
  </si>
  <si>
    <t>W7X-3.1.3-T005-D001</t>
  </si>
  <si>
    <t>Stylianos Varoutis(KIT)</t>
  </si>
  <si>
    <t>W7X-3.2.1-T006-D001</t>
  </si>
  <si>
    <t>Michael Houry(CEA)</t>
  </si>
  <si>
    <t>W7X-3.2.1-T007-D001</t>
  </si>
  <si>
    <t>Teresa Estrada(CIEMAT)</t>
  </si>
  <si>
    <t>W7X-3.2.1-T008-D001</t>
  </si>
  <si>
    <t>Anton Jansen van Vuuren(09-US)</t>
  </si>
  <si>
    <t>W7X-3.2.1-T009-D001</t>
  </si>
  <si>
    <t>Josep R. Casas(05-UPC)</t>
  </si>
  <si>
    <t>W7X-3.2.1-T010-D001</t>
  </si>
  <si>
    <t>Stefan Kragh Nielsen(DTU)</t>
  </si>
  <si>
    <t>W7X-3.2.1-T011-D001</t>
  </si>
  <si>
    <t>Gabor Kocsis(EK-CER)</t>
  </si>
  <si>
    <t>W7X-3.2.1-T013-D001</t>
  </si>
  <si>
    <t>Monica Spolaore(ENEA)</t>
  </si>
  <si>
    <t>W7X-3.2.1-T012-D001</t>
  </si>
  <si>
    <t>Fabio Pisano(ENEA)</t>
  </si>
  <si>
    <t>W7X-3.2.1-T014-D001</t>
  </si>
  <si>
    <t>W7X-3.2.1-T015-D001</t>
  </si>
  <si>
    <t>Marta Gruca(IPPLM)</t>
  </si>
  <si>
    <t>W7X-3.2.1-T016-D001</t>
  </si>
  <si>
    <t>Bernardo Carvalho(IST)</t>
  </si>
  <si>
    <t>W7X-3.2.1-T017-D001</t>
  </si>
  <si>
    <t>Yurii Kovtun(KIPT)</t>
  </si>
  <si>
    <t>W7X-3.3.2-T011-D001</t>
  </si>
  <si>
    <t>Laura Savoldi(ENEA)</t>
  </si>
  <si>
    <t>W7X-3.3.2-T012-D001</t>
  </si>
  <si>
    <t>W7X-3.3.2-T013-D001</t>
  </si>
  <si>
    <t>Ioannis Chelis(NCSRD)</t>
  </si>
  <si>
    <t>W7X-5.2.1-T005-D001</t>
  </si>
  <si>
    <t>Leonardo Giudicotti(01-RFX)</t>
  </si>
  <si>
    <t>W7X-5.3.1-T003-D001</t>
  </si>
  <si>
    <t>Report 2022-W7X-5.3.1: CIEMAT</t>
  </si>
  <si>
    <t>Alfonso Baciero(CIEMAT)</t>
  </si>
  <si>
    <t>see WBS:</t>
  </si>
  <si>
    <t>Extension of machine learning and deep learning methods for strike-line characterization and spatial calibration software.</t>
  </si>
  <si>
    <t>2022-W7X-3.3.2-KIT-IHM</t>
  </si>
  <si>
    <t xml:space="preserve">2022-W7X-3.3.2-KIT-IHM: </t>
  </si>
  <si>
    <t xml:space="preserve">2022-W7X-3.3.2-KIT-IAM: </t>
  </si>
  <si>
    <t>Dirk Strauß</t>
  </si>
  <si>
    <t>Gerd Gantenbein</t>
  </si>
  <si>
    <t>Report 2022-W7-X-3.3.2 KIT-IHM</t>
  </si>
  <si>
    <t>Report 2022-W7-X-3.3.2 KIT-IAM</t>
  </si>
  <si>
    <t xml:space="preserve">Gyrotron Development and Testing </t>
  </si>
  <si>
    <t>Development and testing of 1.5 MW 140 GHz gyrotrons for the upgraded ECRH at W7-X</t>
  </si>
  <si>
    <t>Preparation of teststand, installation and adjustment of magnet + tests of 1.5 MW short-pulse gyrotron + short-pulse tests of isolated beam tunnel</t>
  </si>
  <si>
    <t>Total Commission Contr. [k€]</t>
  </si>
  <si>
    <t>W7X-2.1.1-T001-D001</t>
  </si>
  <si>
    <t>2022-W7X-2.1.1: Proxy Deliverable for Campaign OP2.1</t>
  </si>
  <si>
    <t>W7X-3.3.2-T014-D001</t>
  </si>
  <si>
    <t>Dirk Strauss(KIT)</t>
  </si>
  <si>
    <t>Gerd Gantenbein(KIT)</t>
  </si>
  <si>
    <t>W7X-2.1.1-T003-D001</t>
  </si>
  <si>
    <t>W7X-3.1.1-T005-D001</t>
  </si>
  <si>
    <t>Actual Status in IMS</t>
  </si>
  <si>
    <t>Planning made by AD</t>
  </si>
  <si>
    <t>see IR Grid:</t>
  </si>
  <si>
    <t>INCO:</t>
  </si>
  <si>
    <t>Available:</t>
  </si>
  <si>
    <t>(14,9)</t>
  </si>
  <si>
    <t>Secondment</t>
  </si>
  <si>
    <t>OP&amp;Maint</t>
  </si>
  <si>
    <t>HR</t>
  </si>
  <si>
    <t>ENH</t>
  </si>
  <si>
    <t>SUMME</t>
  </si>
  <si>
    <t>Management Report 2022-W7X-1.1.1-MPG</t>
  </si>
  <si>
    <t>Management Report 2022-W7X-1.1.2-CIEMAT</t>
  </si>
  <si>
    <t>Report 2022-W7X-2.2.1-MPG</t>
  </si>
  <si>
    <t>Hans-Stephan Bosch(MPG-Greifswald)</t>
  </si>
  <si>
    <t>Accepted</t>
  </si>
  <si>
    <t>W7X-T003-D002</t>
  </si>
  <si>
    <t>2022 Unit Costs / Secondment WPW7X</t>
  </si>
  <si>
    <t>Report 2022-W7X-3.1.1-FZJ</t>
  </si>
  <si>
    <t>Total Annual Budget in IMS:</t>
  </si>
  <si>
    <t>Allocated Status IMS:</t>
  </si>
  <si>
    <t>(=131 k€ indicative mission budget + 46 k€ INCO)</t>
  </si>
  <si>
    <t>*</t>
  </si>
  <si>
    <t>Leftover 2021</t>
  </si>
  <si>
    <t>Spent 2021</t>
  </si>
  <si>
    <t>Total:</t>
  </si>
  <si>
    <t>Discrepancy</t>
  </si>
  <si>
    <t>Allocated HR:</t>
  </si>
  <si>
    <t>Secondment:</t>
  </si>
  <si>
    <t>Unallocated OP2:</t>
  </si>
  <si>
    <t>Mission Budget w/o INCO:</t>
  </si>
  <si>
    <t>ENH:</t>
  </si>
  <si>
    <t>OP&amp;Maint:</t>
  </si>
  <si>
    <t>2021 Mission Budget to be transferred in summer:</t>
  </si>
  <si>
    <t>Actual Status in IMS exported 02.03.2022</t>
  </si>
  <si>
    <t>Transferred to 2022</t>
  </si>
  <si>
    <t>HR p.a.</t>
  </si>
  <si>
    <t>2022-W7X-1.1.1-MPG: WP management</t>
  </si>
  <si>
    <t>2022-W7X-1.1.2-CIEMAT: WP management</t>
  </si>
  <si>
    <t>2022-W7X-2.2.1-OEAW: Scenario Preparation OEAW</t>
  </si>
  <si>
    <t>2022-W7X-2.2.1-CIEMAT: Scenario Preparation CIEMAT</t>
  </si>
  <si>
    <t>2022-W7X-2.2.1-CIEMAT BSC: Scenario Preparation CIEMAT BSC</t>
  </si>
  <si>
    <t>2022-W7X-2.2.1-CRPP: Scenario Preparation CRPP</t>
  </si>
  <si>
    <t>2022-W7X-2.2.1-FZJ: Scenario Preparation FZJ</t>
  </si>
  <si>
    <t>2022-W7X-2.2.1-IPPLM: Scenario Preparation IPPLM</t>
  </si>
  <si>
    <t>2022-W7X-2.2.1-KIPT Kiev: Scenario Preparation KIPT - KINR</t>
  </si>
  <si>
    <t>2022-W7X-2.2.1-KIPT:  Scenario Preparation KIPT</t>
  </si>
  <si>
    <t>2022-W7X-2.2.1-VTT: Scenario Preparation VTT</t>
  </si>
  <si>
    <t>2022-W7X-3.1.1-FZJ: Commissioning and preparation of enhancements</t>
  </si>
  <si>
    <t>2022-W7X-3.1.1-ERM: ICRH preparation and commissioning</t>
  </si>
  <si>
    <t>2022-W7X-3.1.3-KIT: Neutral gas modelling</t>
  </si>
  <si>
    <t>2022-W7X-3.1.3-DTU SDU: Divertor Design</t>
  </si>
  <si>
    <t>2022-W7X-3.2.1-CEA: IR imaging</t>
  </si>
  <si>
    <t>2022-W7X-3.2.1-CIEMAT: CIEMAT E-band reflectometer and TESPEL pellets delivery</t>
  </si>
  <si>
    <t>2022-W7X-3.2.1-CIEMAT U Seville: Fast Ion Diagnostics Developments</t>
  </si>
  <si>
    <t>2022-W7X-3.2.1-CIEMAT UPC: IR analysis tools</t>
  </si>
  <si>
    <t>2022-W7X-3.2.1-DTU: CTS diagnostics</t>
  </si>
  <si>
    <t>2022-W7X-3.2.1-EK-CER: AM-Beam and Video Diagnostics</t>
  </si>
  <si>
    <t>2022-W7X-3.2.1-ENEA UC: Development of imaging tools</t>
  </si>
  <si>
    <t>2022-W7X-3.2.1-ENEA RFX: Probe head development</t>
  </si>
  <si>
    <t>2022-W7X-3.2.1-FZJ: Commissioning of components and diagnostics</t>
  </si>
  <si>
    <t>2022-W7X-3.2.1-IPPLM: Preparation and commissioning of diagnostics and software tools</t>
  </si>
  <si>
    <t>2022-W7X-3.2.1-IST:  Preparation of fast electronics</t>
  </si>
  <si>
    <t>2022-W7X-3.2.1-KIPT: Preparation of plasma start-up and wall conditioning</t>
  </si>
  <si>
    <t>2022-W7X-3.3.2-ENEA: Gyrotron development support</t>
  </si>
  <si>
    <t>2022-W7X-3.3.2-KIT-IAM: Gyrotron tests and support actions</t>
  </si>
  <si>
    <t xml:space="preserve">2022-W7X-3.3.2-NCSRD: Gyrotron development support </t>
  </si>
  <si>
    <t>2022-W7X-5.2.1-ENEA: Feasibility studies Thomson scattering</t>
  </si>
  <si>
    <t>2022-W7X-5.3.1-CIEMAT: Stellarator Database</t>
  </si>
  <si>
    <t>HR Available 2023-25</t>
  </si>
  <si>
    <t>Note: * 163,5 k€ + 181,4 k€ are foreseen to be used in 2023-2025</t>
  </si>
  <si>
    <t>**</t>
  </si>
  <si>
    <t>Note: ** Secondment from 2021 transferred to 2022 on 02/03/22</t>
  </si>
  <si>
    <t>Total</t>
  </si>
  <si>
    <t>Travel + HR 15.03</t>
  </si>
  <si>
    <t>Note: * Values of table transferred from MBT</t>
  </si>
  <si>
    <t>Task Status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</si>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</sst>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A7A7A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B8F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CC99"/>
      </patternFill>
    </fill>
    <fill>
      <patternFill patternType="solid">
        <fgColor rgb="FF5B9BD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EB8F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12" borderId="0" applyNumberFormat="0" applyBorder="0" applyAlignment="0" applyProtection="0"/>
    <xf numFmtId="0" fontId="14" fillId="17" borderId="26" applyNumberFormat="0" applyAlignment="0" applyProtection="0"/>
  </cellStyleXfs>
  <cellXfs count="202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0" xfId="0" applyFont="1"/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8" borderId="2" xfId="0" applyFill="1" applyBorder="1" applyAlignment="1">
      <alignment horizontal="left" vertical="top" wrapText="1"/>
    </xf>
    <xf numFmtId="14" fontId="0" fillId="8" borderId="2" xfId="0" applyNumberFormat="1" applyFill="1" applyBorder="1" applyAlignment="1">
      <alignment horizontal="left" vertical="top" wrapText="1"/>
    </xf>
    <xf numFmtId="0" fontId="0" fillId="0" borderId="25" xfId="0" applyBorder="1"/>
    <xf numFmtId="0" fontId="0" fillId="0" borderId="12" xfId="0" applyBorder="1"/>
    <xf numFmtId="0" fontId="0" fillId="0" borderId="13" xfId="0" applyBorder="1"/>
    <xf numFmtId="0" fontId="0" fillId="14" borderId="1" xfId="0" applyFill="1" applyBorder="1" applyAlignment="1">
      <alignment vertical="top" wrapText="1"/>
    </xf>
    <xf numFmtId="0" fontId="0" fillId="14" borderId="2" xfId="0" applyFill="1" applyBorder="1" applyAlignment="1">
      <alignment horizontal="left" vertical="top" wrapText="1"/>
    </xf>
    <xf numFmtId="0" fontId="2" fillId="14" borderId="1" xfId="0" applyFont="1" applyFill="1" applyBorder="1" applyAlignment="1">
      <alignment horizontal="left" vertical="top" wrapText="1"/>
    </xf>
    <xf numFmtId="14" fontId="0" fillId="14" borderId="2" xfId="0" applyNumberFormat="1" applyFill="1" applyBorder="1" applyAlignment="1">
      <alignment horizontal="left" vertical="top" wrapText="1"/>
    </xf>
    <xf numFmtId="0" fontId="0" fillId="14" borderId="2" xfId="0" applyFill="1" applyBorder="1" applyAlignment="1">
      <alignment vertical="top" wrapText="1"/>
    </xf>
    <xf numFmtId="0" fontId="2" fillId="14" borderId="1" xfId="0" applyFont="1" applyFill="1" applyBorder="1" applyAlignment="1">
      <alignment vertical="top" wrapText="1"/>
    </xf>
    <xf numFmtId="0" fontId="2" fillId="14" borderId="2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left" vertical="top" wrapText="1"/>
    </xf>
    <xf numFmtId="0" fontId="0" fillId="14" borderId="2" xfId="0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top" wrapText="1"/>
    </xf>
    <xf numFmtId="0" fontId="0" fillId="15" borderId="1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2" xfId="0" applyFill="1" applyBorder="1" applyAlignment="1">
      <alignment horizontal="left" vertical="top" wrapText="1"/>
    </xf>
    <xf numFmtId="14" fontId="0" fillId="7" borderId="2" xfId="0" applyNumberForma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0" fontId="0" fillId="15" borderId="2" xfId="0" applyFill="1" applyBorder="1" applyAlignment="1">
      <alignment vertical="top" wrapText="1"/>
    </xf>
    <xf numFmtId="0" fontId="0" fillId="15" borderId="2" xfId="0" applyFill="1" applyBorder="1" applyAlignment="1">
      <alignment horizontal="left" vertical="top" wrapText="1"/>
    </xf>
    <xf numFmtId="14" fontId="0" fillId="15" borderId="2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8" borderId="2" xfId="0" applyFill="1" applyBorder="1" applyAlignment="1">
      <alignment vertical="top" wrapText="1"/>
    </xf>
    <xf numFmtId="0" fontId="10" fillId="8" borderId="2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left" vertical="center" wrapText="1"/>
    </xf>
    <xf numFmtId="0" fontId="2" fillId="14" borderId="2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top" wrapText="1"/>
    </xf>
    <xf numFmtId="0" fontId="0" fillId="0" borderId="1" xfId="0" applyBorder="1"/>
    <xf numFmtId="0" fontId="11" fillId="11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horizontal="left" vertical="top" wrapText="1"/>
    </xf>
    <xf numFmtId="0" fontId="11" fillId="11" borderId="1" xfId="0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/>
    <xf numFmtId="0" fontId="3" fillId="6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0" fontId="1" fillId="6" borderId="25" xfId="0" applyFont="1" applyFill="1" applyBorder="1" applyAlignment="1">
      <alignment wrapText="1"/>
    </xf>
    <xf numFmtId="0" fontId="0" fillId="0" borderId="18" xfId="0" applyBorder="1" applyAlignment="1">
      <alignment horizontal="right" vertical="top" wrapText="1"/>
    </xf>
    <xf numFmtId="0" fontId="0" fillId="6" borderId="0" xfId="0" applyFill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49" fontId="0" fillId="8" borderId="1" xfId="0" applyNumberFormat="1" applyFill="1" applyBorder="1" applyAlignment="1">
      <alignment horizontal="left" vertical="top" wrapText="1"/>
    </xf>
    <xf numFmtId="0" fontId="0" fillId="15" borderId="2" xfId="0" applyNumberFormat="1" applyFill="1" applyBorder="1" applyAlignment="1">
      <alignment horizontal="left" vertical="top" wrapText="1"/>
    </xf>
    <xf numFmtId="0" fontId="0" fillId="8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right" vertical="top" wrapText="1"/>
    </xf>
    <xf numFmtId="0" fontId="0" fillId="8" borderId="2" xfId="0" applyNumberFormat="1" applyFill="1" applyBorder="1" applyAlignment="1">
      <alignment horizontal="left" vertical="top" wrapText="1"/>
    </xf>
    <xf numFmtId="0" fontId="0" fillId="7" borderId="1" xfId="0" applyNumberFormat="1" applyFill="1" applyBorder="1" applyAlignment="1">
      <alignment horizontal="left" vertical="top" wrapText="1"/>
    </xf>
    <xf numFmtId="0" fontId="0" fillId="7" borderId="2" xfId="0" applyNumberFormat="1" applyFill="1" applyBorder="1" applyAlignment="1">
      <alignment vertical="top" wrapText="1"/>
    </xf>
    <xf numFmtId="0" fontId="0" fillId="7" borderId="2" xfId="0" applyNumberForma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right" vertical="top" wrapText="1"/>
    </xf>
    <xf numFmtId="0" fontId="0" fillId="14" borderId="2" xfId="0" applyNumberFormat="1" applyFill="1" applyBorder="1" applyAlignment="1">
      <alignment horizontal="left" vertical="top" wrapText="1"/>
    </xf>
    <xf numFmtId="0" fontId="0" fillId="14" borderId="1" xfId="0" applyNumberFormat="1" applyFill="1" applyBorder="1" applyAlignment="1">
      <alignment horizontal="left" vertical="top" wrapText="1"/>
    </xf>
    <xf numFmtId="0" fontId="0" fillId="0" borderId="0" xfId="0" applyNumberFormat="1" applyBorder="1" applyAlignment="1">
      <alignment vertical="top" wrapText="1"/>
    </xf>
    <xf numFmtId="0" fontId="11" fillId="11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6" borderId="3" xfId="0" applyFill="1" applyBorder="1"/>
    <xf numFmtId="0" fontId="0" fillId="0" borderId="3" xfId="0" applyBorder="1"/>
    <xf numFmtId="9" fontId="0" fillId="2" borderId="22" xfId="0" applyNumberFormat="1" applyFill="1" applyBorder="1"/>
    <xf numFmtId="0" fontId="0" fillId="0" borderId="23" xfId="0" applyBorder="1"/>
    <xf numFmtId="0" fontId="0" fillId="6" borderId="24" xfId="0" applyFill="1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4" fillId="0" borderId="14" xfId="0" applyFont="1" applyBorder="1"/>
    <xf numFmtId="0" fontId="1" fillId="0" borderId="21" xfId="0" applyFont="1" applyBorder="1"/>
    <xf numFmtId="0" fontId="13" fillId="0" borderId="1" xfId="0" applyFont="1" applyFill="1" applyBorder="1" applyAlignment="1">
      <alignment horizontal="right" vertical="top" wrapText="1"/>
    </xf>
    <xf numFmtId="0" fontId="13" fillId="0" borderId="0" xfId="0" applyFont="1" applyFill="1" applyBorder="1"/>
    <xf numFmtId="0" fontId="0" fillId="0" borderId="15" xfId="0" applyBorder="1" applyAlignment="1"/>
    <xf numFmtId="14" fontId="6" fillId="16" borderId="2" xfId="0" applyNumberFormat="1" applyFont="1" applyFill="1" applyBorder="1" applyAlignment="1">
      <alignment horizontal="left" vertical="top" wrapText="1"/>
    </xf>
    <xf numFmtId="0" fontId="1" fillId="0" borderId="24" xfId="0" applyFont="1" applyBorder="1"/>
    <xf numFmtId="0" fontId="2" fillId="14" borderId="2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3" fillId="0" borderId="2" xfId="0" applyFont="1" applyFill="1" applyBorder="1" applyAlignment="1">
      <alignment horizontal="right" vertical="top" wrapText="1"/>
    </xf>
    <xf numFmtId="0" fontId="0" fillId="7" borderId="4" xfId="0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14" fillId="17" borderId="26" xfId="2" applyAlignment="1">
      <alignment horizontal="right" vertical="top" wrapText="1"/>
    </xf>
    <xf numFmtId="0" fontId="0" fillId="2" borderId="0" xfId="0" applyFill="1" applyBorder="1" applyAlignment="1">
      <alignment vertical="top" wrapText="1"/>
    </xf>
    <xf numFmtId="0" fontId="13" fillId="18" borderId="1" xfId="0" applyFont="1" applyFill="1" applyBorder="1" applyAlignment="1">
      <alignment vertical="top" wrapText="1"/>
    </xf>
    <xf numFmtId="0" fontId="13" fillId="19" borderId="2" xfId="0" applyFont="1" applyFill="1" applyBorder="1" applyAlignment="1">
      <alignment vertical="top" wrapText="1"/>
    </xf>
    <xf numFmtId="0" fontId="13" fillId="20" borderId="2" xfId="0" applyFont="1" applyFill="1" applyBorder="1" applyAlignment="1">
      <alignment vertical="top" wrapText="1"/>
    </xf>
    <xf numFmtId="0" fontId="13" fillId="21" borderId="2" xfId="0" applyFont="1" applyFill="1" applyBorder="1" applyAlignment="1">
      <alignment vertical="top" wrapText="1"/>
    </xf>
    <xf numFmtId="0" fontId="13" fillId="22" borderId="2" xfId="0" applyFont="1" applyFill="1" applyBorder="1" applyAlignment="1">
      <alignment vertical="top" wrapText="1"/>
    </xf>
    <xf numFmtId="0" fontId="0" fillId="10" borderId="7" xfId="0" applyFill="1" applyBorder="1" applyAlignment="1">
      <alignment horizontal="left" vertical="top" wrapText="1"/>
    </xf>
    <xf numFmtId="0" fontId="0" fillId="14" borderId="4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2" fillId="15" borderId="1" xfId="0" applyFont="1" applyFill="1" applyBorder="1" applyAlignment="1">
      <alignment vertical="top" wrapText="1"/>
    </xf>
    <xf numFmtId="0" fontId="0" fillId="10" borderId="11" xfId="0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/>
    <xf numFmtId="16" fontId="0" fillId="0" borderId="0" xfId="0" applyNumberFormat="1" applyAlignment="1">
      <alignment vertical="top" wrapText="1"/>
    </xf>
    <xf numFmtId="0" fontId="0" fillId="0" borderId="0" xfId="0" applyFont="1"/>
    <xf numFmtId="0" fontId="1" fillId="0" borderId="16" xfId="0" applyFont="1" applyBorder="1"/>
    <xf numFmtId="0" fontId="1" fillId="0" borderId="18" xfId="0" applyFont="1" applyBorder="1"/>
    <xf numFmtId="0" fontId="1" fillId="0" borderId="17" xfId="0" applyFont="1" applyBorder="1"/>
    <xf numFmtId="0" fontId="0" fillId="0" borderId="18" xfId="0" applyBorder="1"/>
    <xf numFmtId="164" fontId="1" fillId="6" borderId="12" xfId="0" applyNumberFormat="1" applyFont="1" applyFill="1" applyBorder="1" applyAlignment="1"/>
    <xf numFmtId="164" fontId="0" fillId="0" borderId="0" xfId="0" applyNumberFormat="1"/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/>
    <xf numFmtId="164" fontId="1" fillId="23" borderId="12" xfId="0" applyNumberFormat="1" applyFont="1" applyFill="1" applyBorder="1" applyAlignment="1">
      <alignment vertical="top"/>
    </xf>
    <xf numFmtId="164" fontId="0" fillId="0" borderId="8" xfId="0" applyNumberFormat="1" applyBorder="1" applyAlignment="1">
      <alignment horizontal="right"/>
    </xf>
    <xf numFmtId="164" fontId="0" fillId="0" borderId="12" xfId="0" applyNumberFormat="1" applyBorder="1"/>
    <xf numFmtId="164" fontId="5" fillId="0" borderId="12" xfId="0" applyNumberFormat="1" applyFont="1" applyBorder="1"/>
    <xf numFmtId="164" fontId="5" fillId="0" borderId="0" xfId="0" applyNumberFormat="1" applyFont="1"/>
    <xf numFmtId="164" fontId="0" fillId="7" borderId="12" xfId="0" applyNumberFormat="1" applyFill="1" applyBorder="1"/>
    <xf numFmtId="164" fontId="0" fillId="0" borderId="8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0" fontId="1" fillId="0" borderId="8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 vertical="top" wrapText="1"/>
    </xf>
    <xf numFmtId="0" fontId="0" fillId="4" borderId="0" xfId="0" applyFill="1"/>
    <xf numFmtId="0" fontId="0" fillId="0" borderId="0" xfId="0"/>
    <xf numFmtId="0" fontId="0" fillId="0" borderId="0" xfId="0"/>
    <xf numFmtId="0" fontId="7" fillId="5" borderId="0" xfId="0" applyFont="1" applyFill="1"/>
    <xf numFmtId="164" fontId="1" fillId="6" borderId="0" xfId="0" applyNumberFormat="1" applyFont="1" applyFill="1" applyBorder="1" applyAlignment="1"/>
    <xf numFmtId="164" fontId="1" fillId="23" borderId="0" xfId="0" applyNumberFormat="1" applyFont="1" applyFill="1" applyBorder="1" applyAlignment="1">
      <alignment vertical="top"/>
    </xf>
    <xf numFmtId="164" fontId="1" fillId="9" borderId="0" xfId="0" applyNumberFormat="1" applyFont="1" applyFill="1" applyBorder="1" applyAlignment="1">
      <alignment vertical="top"/>
    </xf>
    <xf numFmtId="164" fontId="5" fillId="0" borderId="0" xfId="0" applyNumberFormat="1" applyFont="1" applyBorder="1"/>
    <xf numFmtId="164" fontId="0" fillId="0" borderId="0" xfId="0" applyNumberFormat="1" applyBorder="1"/>
    <xf numFmtId="164" fontId="0" fillId="7" borderId="0" xfId="0" applyNumberFormat="1" applyFill="1" applyBorder="1"/>
    <xf numFmtId="164" fontId="0" fillId="2" borderId="0" xfId="0" applyNumberFormat="1" applyFont="1" applyFill="1" applyBorder="1" applyAlignment="1"/>
    <xf numFmtId="0" fontId="0" fillId="24" borderId="0" xfId="0" applyFill="1"/>
    <xf numFmtId="164" fontId="1" fillId="24" borderId="12" xfId="0" applyNumberFormat="1" applyFont="1" applyFill="1" applyBorder="1" applyAlignment="1">
      <alignment vertical="top"/>
    </xf>
    <xf numFmtId="164" fontId="1" fillId="15" borderId="12" xfId="0" applyNumberFormat="1" applyFont="1" applyFill="1" applyBorder="1" applyAlignment="1">
      <alignment vertical="top"/>
    </xf>
    <xf numFmtId="0" fontId="1" fillId="24" borderId="0" xfId="0" applyFont="1" applyFill="1"/>
    <xf numFmtId="0" fontId="1" fillId="15" borderId="0" xfId="0" applyFont="1" applyFill="1"/>
    <xf numFmtId="0" fontId="1" fillId="23" borderId="0" xfId="0" applyFont="1" applyFill="1"/>
    <xf numFmtId="0" fontId="1" fillId="4" borderId="0" xfId="0" applyFont="1" applyFill="1"/>
    <xf numFmtId="0" fontId="1" fillId="6" borderId="0" xfId="0" applyFont="1" applyFill="1"/>
    <xf numFmtId="0" fontId="0" fillId="4" borderId="12" xfId="0" applyFill="1" applyBorder="1"/>
    <xf numFmtId="164" fontId="0" fillId="0" borderId="10" xfId="0" applyNumberFormat="1" applyBorder="1"/>
    <xf numFmtId="0" fontId="1" fillId="13" borderId="13" xfId="0" applyFont="1" applyFill="1" applyBorder="1" applyAlignment="1">
      <alignment horizontal="right" vertical="top" wrapText="1"/>
    </xf>
    <xf numFmtId="164" fontId="0" fillId="13" borderId="15" xfId="0" applyNumberFormat="1" applyFont="1" applyFill="1" applyBorder="1" applyAlignment="1">
      <alignment vertical="top"/>
    </xf>
    <xf numFmtId="164" fontId="0" fillId="0" borderId="14" xfId="0" applyNumberFormat="1" applyBorder="1"/>
    <xf numFmtId="164" fontId="5" fillId="0" borderId="8" xfId="0" applyNumberFormat="1" applyFont="1" applyBorder="1" applyAlignment="1">
      <alignment horizontal="right"/>
    </xf>
    <xf numFmtId="0" fontId="4" fillId="0" borderId="0" xfId="0" applyFont="1"/>
    <xf numFmtId="0" fontId="1" fillId="24" borderId="8" xfId="0" applyFont="1" applyFill="1" applyBorder="1" applyAlignment="1">
      <alignment horizontal="right" vertical="top"/>
    </xf>
    <xf numFmtId="0" fontId="1" fillId="6" borderId="8" xfId="0" applyFont="1" applyFill="1" applyBorder="1" applyAlignment="1">
      <alignment horizontal="right"/>
    </xf>
    <xf numFmtId="0" fontId="1" fillId="23" borderId="8" xfId="0" applyFont="1" applyFill="1" applyBorder="1" applyAlignment="1">
      <alignment horizontal="right" vertical="top"/>
    </xf>
    <xf numFmtId="0" fontId="1" fillId="15" borderId="8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right"/>
    </xf>
    <xf numFmtId="0" fontId="0" fillId="7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6" fillId="0" borderId="0" xfId="0" applyFont="1"/>
    <xf numFmtId="0" fontId="0" fillId="0" borderId="0" xfId="0"/>
    <xf numFmtId="0" fontId="0" fillId="23" borderId="0" xfId="0" applyFont="1" applyFill="1"/>
    <xf numFmtId="0" fontId="0" fillId="15" borderId="0" xfId="0" applyFont="1" applyFill="1"/>
    <xf numFmtId="0" fontId="15" fillId="6" borderId="0" xfId="0" applyFont="1" applyFill="1"/>
    <xf numFmtId="0" fontId="17" fillId="0" borderId="0" xfId="0" applyFont="1"/>
    <xf numFmtId="164" fontId="19" fillId="0" borderId="0" xfId="0" applyNumberFormat="1" applyFont="1" applyBorder="1"/>
    <xf numFmtId="0" fontId="20" fillId="0" borderId="0" xfId="0" applyFont="1"/>
    <xf numFmtId="0" fontId="5" fillId="0" borderId="0" xfId="0" applyFont="1" applyBorder="1"/>
    <xf numFmtId="0" fontId="0" fillId="0" borderId="27" xfId="0" applyBorder="1"/>
    <xf numFmtId="2" fontId="0" fillId="0" borderId="8" xfId="0" applyNumberFormat="1" applyBorder="1" applyAlignment="1">
      <alignment horizontal="right"/>
    </xf>
    <xf numFmtId="164" fontId="18" fillId="0" borderId="0" xfId="0" applyNumberFormat="1" applyFont="1" applyBorder="1"/>
    <xf numFmtId="164" fontId="15" fillId="0" borderId="12" xfId="0" applyNumberFormat="1" applyFont="1" applyBorder="1"/>
    <xf numFmtId="164" fontId="0" fillId="0" borderId="13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12" fillId="12" borderId="26" xfId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3">
    <cellStyle name="Eingabe" xfId="2" builtinId="20"/>
    <cellStyle name="Gut" xfId="1" builtinId="26"/>
    <cellStyle name="Standard" xfId="0" builtinId="0"/>
  </cellStyles>
  <dxfs count="0"/>
  <tableStyles count="0" defaultTableStyle="TableStyleMedium2" defaultPivotStyle="PivotStyleLight16"/>
  <colors>
    <mruColors>
      <color rgb="FF00FFFF"/>
      <color rgb="FFDEB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EMAT@70%25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752"/>
  <sheetViews>
    <sheetView tabSelected="1" zoomScale="55" zoomScaleNormal="55" workbookViewId="0">
      <pane ySplit="1" topLeftCell="A2" activePane="bottomLeft" state="frozen"/>
      <selection pane="bottomLeft" activeCell="C16" sqref="C16"/>
    </sheetView>
  </sheetViews>
  <sheetFormatPr baseColWidth="10" defaultRowHeight="15" outlineLevelRow="1" outlineLevelCol="1" x14ac:dyDescent="0.25"/>
  <cols>
    <col min="1" max="3" width="30.7109375" style="2" customWidth="1"/>
    <col min="4" max="4" width="30.7109375" style="2" hidden="1" customWidth="1" outlineLevel="1"/>
    <col min="5" max="5" width="30.7109375" style="13" hidden="1" customWidth="1" outlineLevel="1"/>
    <col min="6" max="6" width="30.7109375" style="2" customWidth="1" collapsed="1"/>
    <col min="7" max="7" width="30.7109375" style="13" customWidth="1" outlineLevel="1"/>
    <col min="8" max="11" width="20.7109375" style="13" customWidth="1" outlineLevel="1"/>
    <col min="12" max="13" width="30.7109375" style="13" customWidth="1" outlineLevel="1"/>
    <col min="14" max="15" width="12.7109375" style="13" customWidth="1" outlineLevel="1"/>
    <col min="16" max="18" width="12.7109375" style="13" customWidth="1"/>
    <col min="19" max="22" width="11.42578125" style="66"/>
    <col min="23" max="23" width="11.42578125" style="70"/>
    <col min="24" max="24" width="9.42578125" style="66" customWidth="1"/>
    <col min="26" max="26" width="23" customWidth="1"/>
    <col min="27" max="28" width="11.42578125" customWidth="1"/>
    <col min="29" max="29" width="14.28515625" customWidth="1"/>
    <col min="30" max="30" width="11.42578125" customWidth="1"/>
    <col min="31" max="33" width="22.42578125" customWidth="1"/>
    <col min="34" max="34" width="22.42578125" style="184" customWidth="1"/>
    <col min="35" max="35" width="22.85546875" customWidth="1"/>
  </cols>
  <sheetData>
    <row r="1" spans="1:36" ht="30" x14ac:dyDescent="0.25">
      <c r="A1" s="56" t="s">
        <v>66</v>
      </c>
      <c r="B1" s="56" t="s">
        <v>67</v>
      </c>
      <c r="C1" s="56" t="s">
        <v>68</v>
      </c>
      <c r="D1" s="56" t="s">
        <v>134</v>
      </c>
      <c r="E1" s="57" t="s">
        <v>69</v>
      </c>
      <c r="F1" s="56" t="s">
        <v>357</v>
      </c>
      <c r="G1" s="57" t="s">
        <v>70</v>
      </c>
      <c r="H1" s="57" t="s">
        <v>121</v>
      </c>
      <c r="I1" s="57" t="s">
        <v>122</v>
      </c>
      <c r="J1" s="57" t="s">
        <v>123</v>
      </c>
      <c r="K1" s="57" t="s">
        <v>315</v>
      </c>
      <c r="L1" s="57" t="s">
        <v>71</v>
      </c>
      <c r="M1" s="57" t="s">
        <v>72</v>
      </c>
      <c r="N1" s="57" t="s">
        <v>54</v>
      </c>
      <c r="O1" s="57" t="s">
        <v>124</v>
      </c>
      <c r="P1" s="57" t="s">
        <v>0</v>
      </c>
      <c r="Q1" s="57" t="s">
        <v>125</v>
      </c>
      <c r="R1" s="57" t="s">
        <v>135</v>
      </c>
      <c r="S1" s="58" t="s">
        <v>177</v>
      </c>
      <c r="T1" s="58" t="s">
        <v>269</v>
      </c>
      <c r="U1" s="58" t="s">
        <v>270</v>
      </c>
      <c r="V1" s="58" t="s">
        <v>277</v>
      </c>
      <c r="W1" s="59" t="s">
        <v>271</v>
      </c>
      <c r="X1" s="57" t="s">
        <v>556</v>
      </c>
      <c r="Z1" s="57" t="s">
        <v>0</v>
      </c>
      <c r="AA1" s="62" t="s">
        <v>271</v>
      </c>
      <c r="AB1" s="57" t="s">
        <v>285</v>
      </c>
      <c r="AC1" s="57" t="s">
        <v>279</v>
      </c>
      <c r="AD1" s="57" t="s">
        <v>286</v>
      </c>
      <c r="AE1" s="88" t="s">
        <v>291</v>
      </c>
      <c r="AF1" s="88" t="s">
        <v>554</v>
      </c>
      <c r="AG1" s="88" t="s">
        <v>309</v>
      </c>
      <c r="AH1" s="88" t="s">
        <v>310</v>
      </c>
      <c r="AI1" s="88" t="s">
        <v>292</v>
      </c>
    </row>
    <row r="2" spans="1:36" ht="45" customHeight="1" x14ac:dyDescent="0.25">
      <c r="A2" s="40" t="s">
        <v>61</v>
      </c>
      <c r="B2" s="40" t="s">
        <v>62</v>
      </c>
      <c r="C2" s="40" t="s">
        <v>59</v>
      </c>
      <c r="D2" s="114" t="s">
        <v>325</v>
      </c>
      <c r="E2" s="41" t="s">
        <v>138</v>
      </c>
      <c r="F2" s="40" t="s">
        <v>517</v>
      </c>
      <c r="G2" s="41" t="s">
        <v>136</v>
      </c>
      <c r="H2" s="41" t="s">
        <v>128</v>
      </c>
      <c r="I2" s="41" t="s">
        <v>29</v>
      </c>
      <c r="J2" s="41" t="s">
        <v>45</v>
      </c>
      <c r="K2" s="41" t="s">
        <v>316</v>
      </c>
      <c r="L2" s="41" t="s">
        <v>323</v>
      </c>
      <c r="M2" s="41" t="s">
        <v>126</v>
      </c>
      <c r="N2" s="42">
        <v>44562</v>
      </c>
      <c r="O2" s="42">
        <v>44926</v>
      </c>
      <c r="P2" s="41" t="s">
        <v>28</v>
      </c>
      <c r="Q2" s="76">
        <v>16.8</v>
      </c>
      <c r="R2" s="76">
        <v>0</v>
      </c>
      <c r="S2" s="76">
        <v>0</v>
      </c>
      <c r="T2" s="64">
        <v>0</v>
      </c>
      <c r="U2" s="64">
        <v>151.37500000000003</v>
      </c>
      <c r="V2" s="64">
        <v>105.96250000000002</v>
      </c>
      <c r="W2" s="65">
        <v>105.96250000000002</v>
      </c>
      <c r="X2" s="200" t="s">
        <v>557</v>
      </c>
      <c r="Z2" s="60" t="s">
        <v>1</v>
      </c>
      <c r="AA2" s="11">
        <f>SUMIF(P2:P60,Z2,W2:W60)</f>
        <v>32.03812820512821</v>
      </c>
      <c r="AB2" s="55">
        <f>SUMIF(P2:P60,Z2,T2:T60)</f>
        <v>2.5830000000000002</v>
      </c>
      <c r="AC2" s="55">
        <f>SUMIF(P2:P61,Z2,V2:V61)</f>
        <v>29.455128205128212</v>
      </c>
      <c r="AD2" s="55">
        <f t="shared" ref="AD2:AD9" si="0">AB2+AC2-AA2</f>
        <v>0</v>
      </c>
      <c r="AE2">
        <f t="shared" ref="AE2:AE26" si="1">AA2-AI2</f>
        <v>25.897858974358979</v>
      </c>
      <c r="AF2">
        <f>AG2+AH2</f>
        <v>25.897858974358979</v>
      </c>
      <c r="AG2">
        <f>SUMIF(P$21:P$60,Z2,T$21:T$60)</f>
        <v>0.86099999999999999</v>
      </c>
      <c r="AH2" s="184">
        <f>SUMIF(P$21:P$60,Z2,V$21:V$60)</f>
        <v>25.036858974358978</v>
      </c>
      <c r="AI2">
        <f>W5</f>
        <v>6.1402692307692313</v>
      </c>
    </row>
    <row r="3" spans="1:36" ht="45" customHeight="1" x14ac:dyDescent="0.25">
      <c r="C3" s="40" t="s">
        <v>60</v>
      </c>
      <c r="D3" s="114" t="s">
        <v>326</v>
      </c>
      <c r="E3" s="41" t="s">
        <v>138</v>
      </c>
      <c r="F3" s="40" t="s">
        <v>518</v>
      </c>
      <c r="G3" s="41" t="s">
        <v>137</v>
      </c>
      <c r="H3" s="41" t="s">
        <v>129</v>
      </c>
      <c r="I3" s="41" t="s">
        <v>130</v>
      </c>
      <c r="J3" s="41" t="s">
        <v>131</v>
      </c>
      <c r="K3" s="41" t="s">
        <v>316</v>
      </c>
      <c r="L3" s="41" t="s">
        <v>322</v>
      </c>
      <c r="M3" s="41" t="s">
        <v>127</v>
      </c>
      <c r="N3" s="42">
        <v>44562</v>
      </c>
      <c r="O3" s="42">
        <v>44926</v>
      </c>
      <c r="P3" s="41" t="s">
        <v>3</v>
      </c>
      <c r="Q3" s="76">
        <v>12</v>
      </c>
      <c r="R3" s="76">
        <v>0</v>
      </c>
      <c r="S3" s="76">
        <v>13.86</v>
      </c>
      <c r="T3" s="64">
        <v>12.1275</v>
      </c>
      <c r="U3" s="64">
        <v>71.625</v>
      </c>
      <c r="V3" s="64">
        <v>50.137499999999996</v>
      </c>
      <c r="W3" s="65">
        <v>62.264999999999993</v>
      </c>
      <c r="X3" s="200" t="s">
        <v>557</v>
      </c>
      <c r="Z3" s="60" t="s">
        <v>3</v>
      </c>
      <c r="AA3" s="11">
        <f>SUMIF(P5:P60,Z3,W5:W60)</f>
        <v>254.07526201923076</v>
      </c>
      <c r="AB3" s="55">
        <f>SUMIF(P5:P60,Z3,T5:T60)</f>
        <v>55.78649999999999</v>
      </c>
      <c r="AC3" s="55">
        <f>SUMIF(P5:P61,Z3,V5:V61)</f>
        <v>198.28876201923077</v>
      </c>
      <c r="AD3" s="55">
        <f t="shared" si="0"/>
        <v>0</v>
      </c>
      <c r="AE3">
        <f t="shared" si="1"/>
        <v>142.59416586538461</v>
      </c>
      <c r="AF3">
        <f t="shared" ref="AF3:AF26" si="2">AG3+AH3</f>
        <v>142.59416586538458</v>
      </c>
      <c r="AG3">
        <f>SUMIF(P$21:P$60,Z3,T$21:T$60)</f>
        <v>14.552999999999995</v>
      </c>
      <c r="AH3" s="184">
        <f>SUMIF(P$21:P$60,Z3,V$21:V$60)</f>
        <v>128.04116586538458</v>
      </c>
      <c r="AI3">
        <f>W6</f>
        <v>111.48109615384615</v>
      </c>
    </row>
    <row r="4" spans="1:36" ht="20.25" customHeight="1" x14ac:dyDescent="0.25">
      <c r="D4" s="17"/>
      <c r="E4" s="72"/>
      <c r="F4" s="113"/>
      <c r="G4" s="72"/>
      <c r="H4" s="72"/>
      <c r="I4" s="72"/>
      <c r="J4" s="72"/>
      <c r="K4" s="72"/>
      <c r="L4" s="72"/>
      <c r="M4" s="72"/>
      <c r="N4" s="72"/>
      <c r="O4" s="72"/>
      <c r="Q4" s="149" t="s">
        <v>485</v>
      </c>
      <c r="R4" s="77"/>
      <c r="S4" s="78"/>
      <c r="T4" s="78"/>
      <c r="U4" s="78"/>
      <c r="V4" s="78"/>
      <c r="W4" s="78"/>
      <c r="X4" s="78"/>
      <c r="Y4" s="78"/>
      <c r="Z4" s="60" t="s">
        <v>42</v>
      </c>
      <c r="AA4" s="11">
        <f>W3</f>
        <v>62.264999999999993</v>
      </c>
      <c r="AB4" s="55">
        <f>T3</f>
        <v>12.1275</v>
      </c>
      <c r="AC4" s="55">
        <f>V3</f>
        <v>50.137499999999996</v>
      </c>
      <c r="AD4" s="55">
        <f t="shared" si="0"/>
        <v>0</v>
      </c>
      <c r="AE4">
        <f t="shared" si="1"/>
        <v>62.264999999999993</v>
      </c>
      <c r="AF4">
        <f t="shared" si="2"/>
        <v>62.264999999999993</v>
      </c>
      <c r="AG4">
        <f>T3</f>
        <v>12.1275</v>
      </c>
      <c r="AH4" s="184">
        <f>V3</f>
        <v>50.137499999999996</v>
      </c>
      <c r="AI4">
        <v>0</v>
      </c>
      <c r="AJ4" s="10"/>
    </row>
    <row r="5" spans="1:36" ht="30" customHeight="1" x14ac:dyDescent="0.25">
      <c r="A5" s="47" t="s">
        <v>63</v>
      </c>
      <c r="B5" s="47" t="s">
        <v>64</v>
      </c>
      <c r="C5" s="47" t="s">
        <v>65</v>
      </c>
      <c r="D5" s="47" t="s">
        <v>77</v>
      </c>
      <c r="E5" s="18" t="s">
        <v>139</v>
      </c>
      <c r="F5" s="47" t="s">
        <v>77</v>
      </c>
      <c r="G5" s="18" t="s">
        <v>11</v>
      </c>
      <c r="H5" s="18" t="s">
        <v>140</v>
      </c>
      <c r="I5" s="18"/>
      <c r="J5" s="18"/>
      <c r="K5" s="18"/>
      <c r="L5" s="18"/>
      <c r="M5" s="18"/>
      <c r="N5" s="18"/>
      <c r="O5" s="18"/>
      <c r="P5" s="18" t="s">
        <v>1</v>
      </c>
      <c r="Q5" s="75">
        <v>0.92307692307692313</v>
      </c>
      <c r="R5" s="73">
        <v>0</v>
      </c>
      <c r="S5" s="75">
        <v>1.968</v>
      </c>
      <c r="T5" s="64">
        <v>1.722</v>
      </c>
      <c r="U5" s="64">
        <v>8.8365384615384635</v>
      </c>
      <c r="V5" s="64">
        <v>4.4182692307692317</v>
      </c>
      <c r="W5" s="65">
        <v>6.1402692307692313</v>
      </c>
      <c r="X5" s="101" t="s">
        <v>45</v>
      </c>
      <c r="Z5" s="61" t="s">
        <v>275</v>
      </c>
      <c r="AA5" s="11">
        <f>SUMIF(P4:P61,Z5,W4:W61)</f>
        <v>17.90625</v>
      </c>
      <c r="AB5" s="55">
        <f>SUMIF(P4:P61,Z5,T4:T61)</f>
        <v>0</v>
      </c>
      <c r="AC5" s="55">
        <f>SUMIF(P4:P61,Z5,V4:V61)</f>
        <v>17.90625</v>
      </c>
      <c r="AD5" s="55">
        <f t="shared" si="0"/>
        <v>0</v>
      </c>
      <c r="AE5">
        <f t="shared" si="1"/>
        <v>17.90625</v>
      </c>
      <c r="AF5">
        <f t="shared" si="2"/>
        <v>17.90625</v>
      </c>
      <c r="AG5">
        <f t="shared" ref="AG5:AG20" si="3">SUMIF(P$21:P$60,Z5,T$21:T$60)</f>
        <v>0</v>
      </c>
      <c r="AH5" s="184">
        <f t="shared" ref="AH5:AH22" si="4">SUMIF(P$21:P$60,Z5,V$21:V$60)</f>
        <v>17.90625</v>
      </c>
      <c r="AI5">
        <v>0</v>
      </c>
    </row>
    <row r="6" spans="1:36" ht="15" customHeight="1" x14ac:dyDescent="0.25">
      <c r="A6" s="71"/>
      <c r="B6" s="71"/>
      <c r="C6" s="71"/>
      <c r="D6" s="47" t="s">
        <v>78</v>
      </c>
      <c r="E6" s="18" t="s">
        <v>139</v>
      </c>
      <c r="F6" s="47" t="s">
        <v>78</v>
      </c>
      <c r="G6" s="18" t="s">
        <v>11</v>
      </c>
      <c r="H6" s="18" t="s">
        <v>140</v>
      </c>
      <c r="I6" s="18"/>
      <c r="J6" s="18"/>
      <c r="K6" s="18"/>
      <c r="L6" s="18"/>
      <c r="M6" s="18"/>
      <c r="N6" s="19">
        <v>44866</v>
      </c>
      <c r="O6" s="19">
        <v>45000</v>
      </c>
      <c r="P6" s="18" t="s">
        <v>3</v>
      </c>
      <c r="Q6" s="75">
        <v>23.53846153846154</v>
      </c>
      <c r="R6" s="75">
        <v>0</v>
      </c>
      <c r="S6" s="75">
        <v>47.123999999999995</v>
      </c>
      <c r="T6" s="64">
        <v>41.233499999999992</v>
      </c>
      <c r="U6" s="64">
        <v>140.49519230769232</v>
      </c>
      <c r="V6" s="64">
        <v>70.24759615384616</v>
      </c>
      <c r="W6" s="65">
        <v>111.48109615384615</v>
      </c>
      <c r="X6" s="101" t="s">
        <v>45</v>
      </c>
      <c r="Z6" s="60" t="s">
        <v>273</v>
      </c>
      <c r="AA6" s="11">
        <f>SUMIF(P5:P62,Z6,W5:W62)</f>
        <v>11.937499999999998</v>
      </c>
      <c r="AB6" s="55">
        <f>SUMIF(P5:P62,Z6,T5:T62)</f>
        <v>0</v>
      </c>
      <c r="AC6" s="55">
        <f>SUMIF(P5:P61,Z6,V5:V61)</f>
        <v>11.937499999999998</v>
      </c>
      <c r="AD6" s="55">
        <f t="shared" si="0"/>
        <v>0</v>
      </c>
      <c r="AE6">
        <f t="shared" si="1"/>
        <v>11.937499999999998</v>
      </c>
      <c r="AF6">
        <f t="shared" si="2"/>
        <v>11.937499999999998</v>
      </c>
      <c r="AG6">
        <f t="shared" si="3"/>
        <v>0</v>
      </c>
      <c r="AH6" s="184">
        <f t="shared" si="4"/>
        <v>11.937499999999998</v>
      </c>
      <c r="AI6">
        <v>0</v>
      </c>
    </row>
    <row r="7" spans="1:36" x14ac:dyDescent="0.25">
      <c r="D7" s="47" t="s">
        <v>79</v>
      </c>
      <c r="E7" s="18" t="s">
        <v>139</v>
      </c>
      <c r="F7" s="47" t="s">
        <v>79</v>
      </c>
      <c r="G7" s="18" t="s">
        <v>11</v>
      </c>
      <c r="H7" s="18" t="s">
        <v>140</v>
      </c>
      <c r="I7" s="18"/>
      <c r="J7" s="18"/>
      <c r="K7" s="18"/>
      <c r="L7" s="18"/>
      <c r="M7" s="18"/>
      <c r="N7" s="19">
        <v>44866</v>
      </c>
      <c r="O7" s="19">
        <v>45000</v>
      </c>
      <c r="P7" s="18" t="s">
        <v>41</v>
      </c>
      <c r="Q7" s="75">
        <v>1.3846153846153846</v>
      </c>
      <c r="R7" s="75">
        <v>0</v>
      </c>
      <c r="S7" s="75">
        <v>2.8979999999999997</v>
      </c>
      <c r="T7" s="64">
        <v>2.5357499999999997</v>
      </c>
      <c r="U7" s="64">
        <v>13.225961538461538</v>
      </c>
      <c r="V7" s="64">
        <v>6.6129807692307692</v>
      </c>
      <c r="W7" s="65">
        <v>9.1487307692307684</v>
      </c>
      <c r="X7" s="101" t="s">
        <v>45</v>
      </c>
      <c r="Z7" s="60" t="s">
        <v>278</v>
      </c>
      <c r="AA7" s="11">
        <f>SUMIF(P6:P63,Z7,W6:W63)</f>
        <v>5.9687499999999991</v>
      </c>
      <c r="AB7" s="55">
        <f>SUMIF(P6:P63,Z7,T6:T63)</f>
        <v>0</v>
      </c>
      <c r="AC7" s="55">
        <f>SUMIF(P6:P63,Z7,V6:V63)</f>
        <v>5.9687499999999991</v>
      </c>
      <c r="AD7" s="55">
        <f t="shared" si="0"/>
        <v>0</v>
      </c>
      <c r="AE7">
        <f t="shared" si="1"/>
        <v>5.9687499999999991</v>
      </c>
      <c r="AF7">
        <f t="shared" si="2"/>
        <v>5.9687499999999991</v>
      </c>
      <c r="AG7">
        <f t="shared" si="3"/>
        <v>0</v>
      </c>
      <c r="AH7" s="184">
        <f t="shared" si="4"/>
        <v>5.9687499999999991</v>
      </c>
      <c r="AI7">
        <v>0</v>
      </c>
    </row>
    <row r="8" spans="1:36" ht="15" customHeight="1" x14ac:dyDescent="0.25">
      <c r="D8" s="47" t="s">
        <v>80</v>
      </c>
      <c r="E8" s="18" t="s">
        <v>139</v>
      </c>
      <c r="F8" s="47" t="s">
        <v>80</v>
      </c>
      <c r="G8" s="18" t="s">
        <v>11</v>
      </c>
      <c r="H8" s="18" t="s">
        <v>140</v>
      </c>
      <c r="I8" s="18"/>
      <c r="J8" s="18"/>
      <c r="K8" s="18"/>
      <c r="L8" s="18"/>
      <c r="M8" s="18"/>
      <c r="N8" s="19">
        <v>44866</v>
      </c>
      <c r="O8" s="19">
        <v>45000</v>
      </c>
      <c r="P8" s="18" t="s">
        <v>43</v>
      </c>
      <c r="Q8" s="75">
        <v>25.846153846153847</v>
      </c>
      <c r="R8" s="75">
        <v>20</v>
      </c>
      <c r="S8" s="75">
        <v>70.56</v>
      </c>
      <c r="T8" s="64">
        <v>61.74</v>
      </c>
      <c r="U8" s="64">
        <v>79.42307692307692</v>
      </c>
      <c r="V8" s="64">
        <v>39.71153846153846</v>
      </c>
      <c r="W8" s="65">
        <v>101.45153846153846</v>
      </c>
      <c r="X8" s="101" t="s">
        <v>45</v>
      </c>
      <c r="Z8" s="60" t="s">
        <v>41</v>
      </c>
      <c r="AA8" s="11">
        <f>SUMIF(P4:P61,Z8,W4:W61)</f>
        <v>27.371682692307694</v>
      </c>
      <c r="AB8" s="55">
        <f>SUMIF(P5:P64,Z8,T5:T64)</f>
        <v>4.2262499999999994</v>
      </c>
      <c r="AC8" s="55">
        <f>SUMIF(P5:P61,Z8,V5:V61)</f>
        <v>23.145432692307697</v>
      </c>
      <c r="AD8" s="55">
        <f t="shared" si="0"/>
        <v>0</v>
      </c>
      <c r="AE8">
        <f t="shared" si="1"/>
        <v>18.222951923076927</v>
      </c>
      <c r="AF8">
        <f t="shared" si="2"/>
        <v>18.222951923076927</v>
      </c>
      <c r="AG8">
        <f t="shared" si="3"/>
        <v>1.6904999999999999</v>
      </c>
      <c r="AH8" s="184">
        <f t="shared" si="4"/>
        <v>16.532451923076927</v>
      </c>
      <c r="AI8">
        <f>W7</f>
        <v>9.1487307692307684</v>
      </c>
    </row>
    <row r="9" spans="1:36" ht="15" customHeight="1" x14ac:dyDescent="0.25">
      <c r="C9" s="71"/>
      <c r="D9" s="47" t="s">
        <v>81</v>
      </c>
      <c r="E9" s="18" t="s">
        <v>139</v>
      </c>
      <c r="F9" s="47" t="s">
        <v>81</v>
      </c>
      <c r="G9" s="18" t="s">
        <v>11</v>
      </c>
      <c r="H9" s="18" t="s">
        <v>140</v>
      </c>
      <c r="I9" s="18"/>
      <c r="J9" s="18"/>
      <c r="K9" s="18"/>
      <c r="L9" s="18"/>
      <c r="M9" s="18"/>
      <c r="N9" s="19">
        <v>44866</v>
      </c>
      <c r="O9" s="19">
        <v>45000</v>
      </c>
      <c r="P9" s="18" t="s">
        <v>13</v>
      </c>
      <c r="Q9" s="75">
        <v>2.7692307692307692</v>
      </c>
      <c r="R9" s="75">
        <v>0</v>
      </c>
      <c r="S9" s="75">
        <v>5.4719999999999995</v>
      </c>
      <c r="T9" s="64">
        <v>4.7879999999999994</v>
      </c>
      <c r="U9" s="64">
        <v>19.673076923076923</v>
      </c>
      <c r="V9" s="64">
        <v>9.8365384615384617</v>
      </c>
      <c r="W9" s="65">
        <v>14.62453846153846</v>
      </c>
      <c r="X9" s="101" t="s">
        <v>45</v>
      </c>
      <c r="Z9" s="89" t="s">
        <v>306</v>
      </c>
      <c r="AA9" s="12">
        <f>SUMIF(P4:P60,Z9,W4:W60)</f>
        <v>9.5520833333333321</v>
      </c>
      <c r="AB9" s="55">
        <f>SUMIF(P6:P65,Z9,T6:T65)</f>
        <v>0</v>
      </c>
      <c r="AC9" s="55">
        <f>SUMIF(P6:P62,Z9,V6:V62)</f>
        <v>9.5520833333333321</v>
      </c>
      <c r="AD9" s="55">
        <f t="shared" si="0"/>
        <v>0</v>
      </c>
      <c r="AE9">
        <f t="shared" si="1"/>
        <v>9.5520833333333321</v>
      </c>
      <c r="AF9">
        <f t="shared" si="2"/>
        <v>9.5520833333333321</v>
      </c>
      <c r="AG9">
        <f t="shared" si="3"/>
        <v>0</v>
      </c>
      <c r="AH9" s="184">
        <f t="shared" si="4"/>
        <v>9.5520833333333321</v>
      </c>
      <c r="AI9">
        <v>0</v>
      </c>
    </row>
    <row r="10" spans="1:36" ht="15" customHeight="1" x14ac:dyDescent="0.25">
      <c r="B10" s="71"/>
      <c r="C10" s="71"/>
      <c r="D10" s="48" t="s">
        <v>85</v>
      </c>
      <c r="E10" s="18" t="s">
        <v>139</v>
      </c>
      <c r="F10" s="48" t="s">
        <v>85</v>
      </c>
      <c r="G10" s="18" t="s">
        <v>11</v>
      </c>
      <c r="H10" s="18" t="s">
        <v>140</v>
      </c>
      <c r="I10" s="18"/>
      <c r="J10" s="18"/>
      <c r="K10" s="18"/>
      <c r="L10" s="18"/>
      <c r="M10" s="18"/>
      <c r="N10" s="18"/>
      <c r="O10" s="18"/>
      <c r="P10" s="18" t="s">
        <v>17</v>
      </c>
      <c r="Q10" s="75" t="s">
        <v>45</v>
      </c>
      <c r="R10" s="75" t="s">
        <v>45</v>
      </c>
      <c r="S10" s="75" t="s">
        <v>45</v>
      </c>
      <c r="T10" s="64" t="s">
        <v>45</v>
      </c>
      <c r="U10" s="64" t="s">
        <v>45</v>
      </c>
      <c r="V10" s="64" t="s">
        <v>45</v>
      </c>
      <c r="W10" s="65" t="s">
        <v>45</v>
      </c>
      <c r="X10" s="101" t="s">
        <v>45</v>
      </c>
      <c r="Z10" s="60" t="s">
        <v>43</v>
      </c>
      <c r="AA10" s="11">
        <f>SUMIF(P5:P62,Z10,W5:W62)</f>
        <v>132.52629807692307</v>
      </c>
      <c r="AB10" s="55">
        <f>SUMIF(P5:P65,Z10,T5:T65)</f>
        <v>78.277500000000003</v>
      </c>
      <c r="AC10" s="55">
        <f>SUMIF(P5:P65,Z10,V5:V65)</f>
        <v>54.248798076923073</v>
      </c>
      <c r="AD10" s="55">
        <f t="shared" ref="AD10:AD23" si="5">AB10+AC10-AA10</f>
        <v>0</v>
      </c>
      <c r="AE10">
        <f t="shared" si="1"/>
        <v>31.074759615384608</v>
      </c>
      <c r="AF10">
        <f t="shared" si="2"/>
        <v>31.074759615384615</v>
      </c>
      <c r="AG10">
        <f t="shared" si="3"/>
        <v>16.537499999999998</v>
      </c>
      <c r="AH10" s="184">
        <f t="shared" si="4"/>
        <v>14.537259615384615</v>
      </c>
      <c r="AI10">
        <f>W8</f>
        <v>101.45153846153846</v>
      </c>
    </row>
    <row r="11" spans="1:36" ht="15" customHeight="1" x14ac:dyDescent="0.25">
      <c r="D11" s="47" t="s">
        <v>82</v>
      </c>
      <c r="E11" s="18" t="s">
        <v>139</v>
      </c>
      <c r="F11" s="47" t="s">
        <v>82</v>
      </c>
      <c r="G11" s="18" t="s">
        <v>11</v>
      </c>
      <c r="H11" s="18" t="s">
        <v>140</v>
      </c>
      <c r="I11" s="18"/>
      <c r="J11" s="18"/>
      <c r="K11" s="18"/>
      <c r="L11" s="18"/>
      <c r="M11" s="18"/>
      <c r="N11" s="19">
        <v>44866</v>
      </c>
      <c r="O11" s="19">
        <v>45000</v>
      </c>
      <c r="P11" s="18" t="s">
        <v>19</v>
      </c>
      <c r="Q11" s="75">
        <v>29.538461538461544</v>
      </c>
      <c r="R11" s="75">
        <v>0</v>
      </c>
      <c r="S11" s="75">
        <v>46.079999999999991</v>
      </c>
      <c r="T11" s="64">
        <v>40.319999999999993</v>
      </c>
      <c r="U11" s="64">
        <v>220.61538461538467</v>
      </c>
      <c r="V11" s="64">
        <v>110.30769230769234</v>
      </c>
      <c r="W11" s="65">
        <v>150.62769230769231</v>
      </c>
      <c r="X11" s="101" t="s">
        <v>45</v>
      </c>
      <c r="Z11" s="60" t="s">
        <v>13</v>
      </c>
      <c r="AA11" s="11">
        <f>SUMIF(P6:P63,Z11,W6:W63)</f>
        <v>25.28078846153846</v>
      </c>
      <c r="AB11" s="55">
        <f>SUMIF(P5:P65,Z11,T5:T65)</f>
        <v>4.7879999999999994</v>
      </c>
      <c r="AC11" s="55">
        <f>SUMIF(P5:P61,Z11,V5:V61)</f>
        <v>20.49278846153846</v>
      </c>
      <c r="AD11" s="55">
        <f t="shared" si="5"/>
        <v>0</v>
      </c>
      <c r="AE11">
        <f t="shared" si="1"/>
        <v>10.65625</v>
      </c>
      <c r="AF11">
        <f t="shared" si="2"/>
        <v>10.65625</v>
      </c>
      <c r="AG11">
        <f t="shared" si="3"/>
        <v>0</v>
      </c>
      <c r="AH11" s="184">
        <f t="shared" si="4"/>
        <v>10.65625</v>
      </c>
      <c r="AI11">
        <f>W9</f>
        <v>14.62453846153846</v>
      </c>
    </row>
    <row r="12" spans="1:36" ht="15" customHeight="1" x14ac:dyDescent="0.25">
      <c r="B12" s="71"/>
      <c r="C12" s="71"/>
      <c r="D12" s="47" t="s">
        <v>86</v>
      </c>
      <c r="E12" s="18" t="s">
        <v>139</v>
      </c>
      <c r="F12" s="47" t="s">
        <v>86</v>
      </c>
      <c r="G12" s="18" t="s">
        <v>11</v>
      </c>
      <c r="H12" s="18" t="s">
        <v>140</v>
      </c>
      <c r="I12" s="18"/>
      <c r="J12" s="18"/>
      <c r="K12" s="18"/>
      <c r="L12" s="18"/>
      <c r="M12" s="18"/>
      <c r="N12" s="19">
        <v>44866</v>
      </c>
      <c r="O12" s="19">
        <v>45000</v>
      </c>
      <c r="P12" s="18" t="s">
        <v>22</v>
      </c>
      <c r="Q12" s="75">
        <v>18.46153846153846</v>
      </c>
      <c r="R12" s="75">
        <v>20</v>
      </c>
      <c r="S12" s="75">
        <v>40.559999999999995</v>
      </c>
      <c r="T12" s="64">
        <v>35.489999999999995</v>
      </c>
      <c r="U12" s="64">
        <v>69.42307692307692</v>
      </c>
      <c r="V12" s="64">
        <v>34.71153846153846</v>
      </c>
      <c r="W12" s="65">
        <v>70.201538461538462</v>
      </c>
      <c r="X12" s="101" t="s">
        <v>45</v>
      </c>
      <c r="Z12" s="60" t="s">
        <v>274</v>
      </c>
      <c r="AA12" s="11">
        <f>SUMIF(P7:P64,Z12,W7:W64)</f>
        <v>5.1697948717948723</v>
      </c>
      <c r="AB12" s="55">
        <f>SUMIF(P10:P67,Z12,T10:T67)</f>
        <v>0.79799999999999993</v>
      </c>
      <c r="AC12" s="55">
        <f>SUMIF(P5:P67,Z12,V5:V67)</f>
        <v>4.3717948717948723</v>
      </c>
      <c r="AD12" s="55">
        <f t="shared" si="5"/>
        <v>0</v>
      </c>
      <c r="AE12">
        <f t="shared" si="1"/>
        <v>5.1697948717948723</v>
      </c>
      <c r="AF12">
        <f t="shared" si="2"/>
        <v>5.1697948717948723</v>
      </c>
      <c r="AG12">
        <f t="shared" si="3"/>
        <v>0.79799999999999993</v>
      </c>
      <c r="AH12" s="184">
        <f t="shared" si="4"/>
        <v>4.3717948717948723</v>
      </c>
      <c r="AI12">
        <v>0</v>
      </c>
    </row>
    <row r="13" spans="1:36" ht="15" customHeight="1" x14ac:dyDescent="0.25">
      <c r="D13" s="48" t="s">
        <v>87</v>
      </c>
      <c r="E13" s="18" t="s">
        <v>139</v>
      </c>
      <c r="F13" s="48" t="s">
        <v>87</v>
      </c>
      <c r="G13" s="18" t="s">
        <v>11</v>
      </c>
      <c r="H13" s="18" t="s">
        <v>140</v>
      </c>
      <c r="I13" s="18"/>
      <c r="J13" s="18"/>
      <c r="K13" s="18"/>
      <c r="L13" s="18"/>
      <c r="M13" s="18"/>
      <c r="N13" s="18"/>
      <c r="O13" s="18"/>
      <c r="P13" s="18" t="s">
        <v>39</v>
      </c>
      <c r="Q13" s="75" t="s">
        <v>45</v>
      </c>
      <c r="R13" s="75" t="s">
        <v>45</v>
      </c>
      <c r="S13" s="75" t="s">
        <v>45</v>
      </c>
      <c r="T13" s="64" t="s">
        <v>45</v>
      </c>
      <c r="U13" s="64" t="s">
        <v>45</v>
      </c>
      <c r="V13" s="64" t="s">
        <v>45</v>
      </c>
      <c r="W13" s="65" t="s">
        <v>45</v>
      </c>
      <c r="X13" s="101" t="s">
        <v>45</v>
      </c>
      <c r="Z13" s="60" t="s">
        <v>276</v>
      </c>
      <c r="AA13" s="11">
        <f>SUMIF(P8:P65,Z13,W8:W65)</f>
        <v>10.65625</v>
      </c>
      <c r="AB13" s="55">
        <f>SUMIF(P11:P68,Z13,T11:T68)</f>
        <v>0</v>
      </c>
      <c r="AC13" s="55">
        <f>SUMIF(P5:P61,Z13,V5:V61)</f>
        <v>10.65625</v>
      </c>
      <c r="AD13" s="55">
        <f t="shared" si="5"/>
        <v>0</v>
      </c>
      <c r="AE13">
        <f t="shared" si="1"/>
        <v>10.65625</v>
      </c>
      <c r="AF13">
        <f t="shared" si="2"/>
        <v>10.65625</v>
      </c>
      <c r="AG13">
        <f t="shared" si="3"/>
        <v>0</v>
      </c>
      <c r="AH13" s="184">
        <f t="shared" si="4"/>
        <v>10.65625</v>
      </c>
      <c r="AI13">
        <v>0</v>
      </c>
    </row>
    <row r="14" spans="1:36" ht="15" customHeight="1" x14ac:dyDescent="0.25">
      <c r="A14" s="71"/>
      <c r="B14" s="71"/>
      <c r="C14" s="71"/>
      <c r="D14" s="47" t="s">
        <v>84</v>
      </c>
      <c r="E14" s="18" t="s">
        <v>139</v>
      </c>
      <c r="F14" s="47" t="s">
        <v>84</v>
      </c>
      <c r="G14" s="18" t="s">
        <v>11</v>
      </c>
      <c r="H14" s="18" t="s">
        <v>140</v>
      </c>
      <c r="I14" s="18"/>
      <c r="J14" s="18"/>
      <c r="K14" s="18"/>
      <c r="L14" s="18"/>
      <c r="M14" s="18"/>
      <c r="N14" s="19">
        <v>44866</v>
      </c>
      <c r="O14" s="19">
        <v>45000</v>
      </c>
      <c r="P14" s="18" t="s">
        <v>23</v>
      </c>
      <c r="Q14" s="75">
        <v>5.0769230769230775</v>
      </c>
      <c r="R14" s="75">
        <v>0</v>
      </c>
      <c r="S14" s="75">
        <v>8.58</v>
      </c>
      <c r="T14" s="64">
        <v>7.5075000000000003</v>
      </c>
      <c r="U14" s="64">
        <v>4.3365384615384626</v>
      </c>
      <c r="V14" s="64">
        <v>2.1682692307692313</v>
      </c>
      <c r="W14" s="65">
        <v>9.675769230769232</v>
      </c>
      <c r="X14" s="101" t="s">
        <v>45</v>
      </c>
      <c r="Z14" s="60" t="s">
        <v>17</v>
      </c>
      <c r="AA14" s="11">
        <f>SUMIF(P7:P64,Z14,W7:W64)</f>
        <v>22.293333333333333</v>
      </c>
      <c r="AB14" s="55">
        <f>SUMIF(P12:P69,Z14,T12:T69)</f>
        <v>0</v>
      </c>
      <c r="AC14" s="55">
        <f>SUMIF(P12:P69,Z14,V12:V69)</f>
        <v>22.293333333333333</v>
      </c>
      <c r="AD14" s="55">
        <f t="shared" si="5"/>
        <v>0</v>
      </c>
      <c r="AE14">
        <f t="shared" si="1"/>
        <v>22.293333333333333</v>
      </c>
      <c r="AF14">
        <f t="shared" si="2"/>
        <v>22.293333333333333</v>
      </c>
      <c r="AG14">
        <f t="shared" si="3"/>
        <v>0</v>
      </c>
      <c r="AH14" s="184">
        <f t="shared" si="4"/>
        <v>22.293333333333333</v>
      </c>
      <c r="AI14">
        <v>0</v>
      </c>
    </row>
    <row r="15" spans="1:36" ht="15" customHeight="1" x14ac:dyDescent="0.25">
      <c r="D15" s="48" t="s">
        <v>83</v>
      </c>
      <c r="E15" s="18" t="s">
        <v>139</v>
      </c>
      <c r="F15" s="48" t="s">
        <v>83</v>
      </c>
      <c r="G15" s="18" t="s">
        <v>11</v>
      </c>
      <c r="H15" s="18" t="s">
        <v>140</v>
      </c>
      <c r="I15" s="18"/>
      <c r="J15" s="18"/>
      <c r="K15" s="18"/>
      <c r="L15" s="18"/>
      <c r="M15" s="18"/>
      <c r="N15" s="19"/>
      <c r="O15" s="19"/>
      <c r="P15" s="18" t="s">
        <v>44</v>
      </c>
      <c r="Q15" s="75" t="s">
        <v>45</v>
      </c>
      <c r="R15" s="79" t="s">
        <v>45</v>
      </c>
      <c r="S15" s="79" t="s">
        <v>45</v>
      </c>
      <c r="T15" s="64" t="s">
        <v>45</v>
      </c>
      <c r="U15" s="64" t="s">
        <v>45</v>
      </c>
      <c r="V15" s="64" t="s">
        <v>45</v>
      </c>
      <c r="W15" s="65" t="s">
        <v>45</v>
      </c>
      <c r="X15" s="101" t="s">
        <v>45</v>
      </c>
      <c r="Z15" s="60" t="s">
        <v>19</v>
      </c>
      <c r="AA15" s="11">
        <f>SUMIF(P8:P65,Z15,W8:W65)</f>
        <v>429.12533653846151</v>
      </c>
      <c r="AB15" s="55">
        <f>SUMIF(P5:P70,Z15,T5:T70)</f>
        <v>68.039999999999992</v>
      </c>
      <c r="AC15" s="55">
        <f>SUMIF(P5:P61,Z15,V5:V61)</f>
        <v>361.08533653846155</v>
      </c>
      <c r="AD15" s="55">
        <f t="shared" si="5"/>
        <v>0</v>
      </c>
      <c r="AE15">
        <f t="shared" si="1"/>
        <v>278.4976442307692</v>
      </c>
      <c r="AF15">
        <f t="shared" si="2"/>
        <v>278.4976442307692</v>
      </c>
      <c r="AG15">
        <f t="shared" si="3"/>
        <v>27.719999999999995</v>
      </c>
      <c r="AH15" s="184">
        <f t="shared" si="4"/>
        <v>250.77764423076923</v>
      </c>
      <c r="AI15">
        <f>W11</f>
        <v>150.62769230769231</v>
      </c>
    </row>
    <row r="16" spans="1:36" ht="15" customHeight="1" x14ac:dyDescent="0.25">
      <c r="D16" s="47" t="s">
        <v>88</v>
      </c>
      <c r="E16" s="18" t="s">
        <v>139</v>
      </c>
      <c r="F16" s="47" t="s">
        <v>88</v>
      </c>
      <c r="G16" s="18" t="s">
        <v>11</v>
      </c>
      <c r="H16" s="18" t="s">
        <v>140</v>
      </c>
      <c r="I16" s="18"/>
      <c r="J16" s="18"/>
      <c r="K16" s="18"/>
      <c r="L16" s="18"/>
      <c r="M16" s="18"/>
      <c r="N16" s="19">
        <v>44866</v>
      </c>
      <c r="O16" s="19">
        <v>45000</v>
      </c>
      <c r="P16" s="18" t="s">
        <v>268</v>
      </c>
      <c r="Q16" s="75">
        <v>16.615384615384617</v>
      </c>
      <c r="R16" s="75">
        <v>0</v>
      </c>
      <c r="S16" s="75">
        <v>36.936</v>
      </c>
      <c r="T16" s="64">
        <v>32.319000000000003</v>
      </c>
      <c r="U16" s="64">
        <v>160.09615384615387</v>
      </c>
      <c r="V16" s="64">
        <v>80.048076923076934</v>
      </c>
      <c r="W16" s="65">
        <v>112.36707692307694</v>
      </c>
      <c r="X16" s="101" t="s">
        <v>45</v>
      </c>
      <c r="Z16" s="60" t="s">
        <v>22</v>
      </c>
      <c r="AA16" s="11">
        <f>SUMIF(P8:P65,Z16,W8:W66)</f>
        <v>137.58297435897435</v>
      </c>
      <c r="AB16" s="55">
        <f>SUMIF(P5:P71,Z16,T5:T71)</f>
        <v>47.911499999999997</v>
      </c>
      <c r="AC16" s="55">
        <f>SUMIF(P5:P61,Z16,V5:V61)</f>
        <v>89.671474358974365</v>
      </c>
      <c r="AD16" s="55">
        <f t="shared" si="5"/>
        <v>0</v>
      </c>
      <c r="AE16">
        <f t="shared" si="1"/>
        <v>67.381435897435892</v>
      </c>
      <c r="AF16">
        <f t="shared" si="2"/>
        <v>67.381435897435892</v>
      </c>
      <c r="AG16">
        <f t="shared" si="3"/>
        <v>12.421500000000002</v>
      </c>
      <c r="AH16" s="184">
        <f t="shared" si="4"/>
        <v>54.959935897435898</v>
      </c>
      <c r="AI16">
        <f>W12</f>
        <v>70.201538461538462</v>
      </c>
    </row>
    <row r="17" spans="1:36" ht="15" customHeight="1" x14ac:dyDescent="0.25">
      <c r="D17" s="48" t="s">
        <v>89</v>
      </c>
      <c r="E17" s="18" t="s">
        <v>139</v>
      </c>
      <c r="F17" s="48" t="s">
        <v>89</v>
      </c>
      <c r="G17" s="18" t="s">
        <v>11</v>
      </c>
      <c r="H17" s="18" t="s">
        <v>140</v>
      </c>
      <c r="I17" s="18"/>
      <c r="J17" s="18"/>
      <c r="K17" s="18"/>
      <c r="L17" s="18"/>
      <c r="M17" s="18"/>
      <c r="N17" s="18"/>
      <c r="O17" s="18"/>
      <c r="P17" s="18" t="s">
        <v>28</v>
      </c>
      <c r="Q17" s="75" t="s">
        <v>45</v>
      </c>
      <c r="R17" s="75" t="s">
        <v>45</v>
      </c>
      <c r="S17" s="75" t="s">
        <v>45</v>
      </c>
      <c r="T17" s="64" t="s">
        <v>45</v>
      </c>
      <c r="U17" s="64" t="s">
        <v>45</v>
      </c>
      <c r="V17" s="64" t="s">
        <v>45</v>
      </c>
      <c r="W17" s="65" t="s">
        <v>45</v>
      </c>
      <c r="X17" s="101" t="s">
        <v>45</v>
      </c>
      <c r="Z17" s="60" t="s">
        <v>39</v>
      </c>
      <c r="AA17" s="11">
        <f>SUMIF(P10:P67,Z17,W10:W67)</f>
        <v>13.591987179487178</v>
      </c>
      <c r="AB17" s="55">
        <f>SUMIF(P15:P72,Z17,T15:T72)</f>
        <v>4.7249999999999996</v>
      </c>
      <c r="AC17" s="55">
        <f>SUMIF(P5:P61,Z17,V5:V61)</f>
        <v>8.8669871794871788</v>
      </c>
      <c r="AD17" s="55">
        <f t="shared" si="5"/>
        <v>0</v>
      </c>
      <c r="AE17">
        <f t="shared" si="1"/>
        <v>13.591987179487178</v>
      </c>
      <c r="AF17">
        <f t="shared" si="2"/>
        <v>13.591987179487178</v>
      </c>
      <c r="AG17">
        <f t="shared" si="3"/>
        <v>4.7249999999999996</v>
      </c>
      <c r="AH17" s="184">
        <f t="shared" si="4"/>
        <v>8.8669871794871788</v>
      </c>
      <c r="AI17">
        <v>0</v>
      </c>
    </row>
    <row r="18" spans="1:36" ht="15" customHeight="1" x14ac:dyDescent="0.25">
      <c r="D18" s="48" t="s">
        <v>90</v>
      </c>
      <c r="E18" s="18" t="s">
        <v>139</v>
      </c>
      <c r="F18" s="48" t="s">
        <v>90</v>
      </c>
      <c r="G18" s="18" t="s">
        <v>11</v>
      </c>
      <c r="H18" s="18" t="s">
        <v>140</v>
      </c>
      <c r="I18" s="18"/>
      <c r="J18" s="18"/>
      <c r="K18" s="18"/>
      <c r="L18" s="18"/>
      <c r="M18" s="18"/>
      <c r="N18" s="18"/>
      <c r="O18" s="18"/>
      <c r="P18" s="18" t="s">
        <v>31</v>
      </c>
      <c r="Q18" s="75" t="s">
        <v>45</v>
      </c>
      <c r="R18" s="79" t="s">
        <v>45</v>
      </c>
      <c r="S18" s="79" t="s">
        <v>45</v>
      </c>
      <c r="T18" s="64" t="s">
        <v>45</v>
      </c>
      <c r="U18" s="64" t="s">
        <v>45</v>
      </c>
      <c r="V18" s="64" t="s">
        <v>45</v>
      </c>
      <c r="W18" s="65" t="s">
        <v>45</v>
      </c>
      <c r="X18" s="101" t="s">
        <v>45</v>
      </c>
      <c r="Z18" s="60" t="s">
        <v>23</v>
      </c>
      <c r="AA18" s="11">
        <f>SUMIF(P11:P68,Z18,W11:W68)</f>
        <v>69.775705128205118</v>
      </c>
      <c r="AB18" s="55">
        <f>SUMIF(P5:P73,Z18,T5:T73)</f>
        <v>31.272500000000001</v>
      </c>
      <c r="AC18" s="55">
        <f>SUMIF(P5:P61,Z18,V5:V61)</f>
        <v>38.503205128205124</v>
      </c>
      <c r="AD18" s="55">
        <f t="shared" si="5"/>
        <v>0</v>
      </c>
      <c r="AE18">
        <f t="shared" si="1"/>
        <v>60.099935897435884</v>
      </c>
      <c r="AF18">
        <f t="shared" si="2"/>
        <v>60.099935897435898</v>
      </c>
      <c r="AG18">
        <f t="shared" si="3"/>
        <v>23.765000000000001</v>
      </c>
      <c r="AH18" s="184">
        <f t="shared" si="4"/>
        <v>36.334935897435898</v>
      </c>
      <c r="AI18">
        <f>W14</f>
        <v>9.675769230769232</v>
      </c>
    </row>
    <row r="19" spans="1:36" ht="15" customHeight="1" x14ac:dyDescent="0.25">
      <c r="D19" s="48" t="s">
        <v>91</v>
      </c>
      <c r="E19" s="18" t="s">
        <v>139</v>
      </c>
      <c r="F19" s="48" t="s">
        <v>91</v>
      </c>
      <c r="G19" s="18" t="s">
        <v>11</v>
      </c>
      <c r="H19" s="18" t="s">
        <v>140</v>
      </c>
      <c r="I19" s="18"/>
      <c r="J19" s="18"/>
      <c r="K19" s="18"/>
      <c r="L19" s="18"/>
      <c r="M19" s="18"/>
      <c r="N19" s="18"/>
      <c r="O19" s="18"/>
      <c r="P19" s="18" t="s">
        <v>33</v>
      </c>
      <c r="Q19" s="75" t="s">
        <v>45</v>
      </c>
      <c r="R19" s="79" t="s">
        <v>45</v>
      </c>
      <c r="S19" s="79" t="s">
        <v>45</v>
      </c>
      <c r="T19" s="64" t="s">
        <v>45</v>
      </c>
      <c r="U19" s="64" t="s">
        <v>45</v>
      </c>
      <c r="V19" s="64" t="s">
        <v>45</v>
      </c>
      <c r="W19" s="65" t="s">
        <v>45</v>
      </c>
      <c r="X19" s="101" t="s">
        <v>45</v>
      </c>
      <c r="Z19" s="60" t="s">
        <v>272</v>
      </c>
      <c r="AA19" s="11">
        <f>SUMIF(P12:P69,Z19,W12:W69)</f>
        <v>3.4166666666666661</v>
      </c>
      <c r="AB19" s="55">
        <f>SUMIF(P17:P74,Z19,T17:T74)</f>
        <v>0</v>
      </c>
      <c r="AC19" s="55">
        <f>SUMIF(P5:P61,Z19,V5:V61)</f>
        <v>3.4166666666666661</v>
      </c>
      <c r="AD19" s="55">
        <f t="shared" si="5"/>
        <v>0</v>
      </c>
      <c r="AE19">
        <f t="shared" si="1"/>
        <v>3.4166666666666661</v>
      </c>
      <c r="AF19">
        <f t="shared" si="2"/>
        <v>3.4166666666666661</v>
      </c>
      <c r="AG19">
        <f t="shared" si="3"/>
        <v>0</v>
      </c>
      <c r="AH19" s="184">
        <f t="shared" si="4"/>
        <v>3.4166666666666661</v>
      </c>
      <c r="AI19">
        <v>0</v>
      </c>
    </row>
    <row r="20" spans="1:36" ht="15" customHeight="1" x14ac:dyDescent="0.25">
      <c r="B20" s="71"/>
      <c r="C20" s="71"/>
      <c r="D20" s="47" t="s">
        <v>92</v>
      </c>
      <c r="E20" s="18" t="s">
        <v>139</v>
      </c>
      <c r="F20" s="47" t="s">
        <v>92</v>
      </c>
      <c r="G20" s="18" t="s">
        <v>11</v>
      </c>
      <c r="H20" s="18" t="s">
        <v>140</v>
      </c>
      <c r="I20" s="18"/>
      <c r="J20" s="18"/>
      <c r="K20" s="18"/>
      <c r="L20" s="18"/>
      <c r="M20" s="18"/>
      <c r="N20" s="19">
        <v>44866</v>
      </c>
      <c r="O20" s="19">
        <v>45000</v>
      </c>
      <c r="P20" s="18" t="s">
        <v>36</v>
      </c>
      <c r="Q20" s="75">
        <v>0.92307692307692313</v>
      </c>
      <c r="R20" s="75">
        <v>0</v>
      </c>
      <c r="S20" s="75">
        <v>1.8839999999999999</v>
      </c>
      <c r="T20" s="64">
        <v>1.6484999999999999</v>
      </c>
      <c r="U20" s="64">
        <v>7.3269230769230775</v>
      </c>
      <c r="V20" s="64">
        <v>3.6634615384615388</v>
      </c>
      <c r="W20" s="65">
        <v>5.3119615384615386</v>
      </c>
      <c r="X20" s="101" t="s">
        <v>45</v>
      </c>
      <c r="Z20" s="60" t="s">
        <v>44</v>
      </c>
      <c r="AA20" s="11">
        <f>SUMIF(P12:P69,Z20,W12:W69)</f>
        <v>160.72308333333334</v>
      </c>
      <c r="AB20" s="55">
        <f>SUMIF(P18:P75,Z20,T18:T75)</f>
        <v>21.546000000000003</v>
      </c>
      <c r="AC20" s="55">
        <f ca="1">SUMIF(P5:P75,Z20,V5:V61)</f>
        <v>139.17708333333331</v>
      </c>
      <c r="AD20" s="55">
        <f ca="1">AB20+AC20-AA20</f>
        <v>0</v>
      </c>
      <c r="AE20">
        <f t="shared" si="1"/>
        <v>160.72308333333334</v>
      </c>
      <c r="AF20">
        <f t="shared" si="2"/>
        <v>160.72308333333331</v>
      </c>
      <c r="AG20">
        <f t="shared" si="3"/>
        <v>21.546000000000003</v>
      </c>
      <c r="AH20" s="184">
        <f t="shared" si="4"/>
        <v>139.17708333333331</v>
      </c>
      <c r="AI20">
        <v>0</v>
      </c>
    </row>
    <row r="21" spans="1:36" ht="75" customHeight="1" x14ac:dyDescent="0.25">
      <c r="B21" s="33" t="s">
        <v>73</v>
      </c>
      <c r="C21" s="35" t="s">
        <v>75</v>
      </c>
      <c r="D21" s="115" t="s">
        <v>327</v>
      </c>
      <c r="E21" s="36" t="s">
        <v>147</v>
      </c>
      <c r="F21" s="35" t="s">
        <v>519</v>
      </c>
      <c r="G21" s="36" t="s">
        <v>132</v>
      </c>
      <c r="H21" s="36" t="s">
        <v>133</v>
      </c>
      <c r="I21" s="36" t="s">
        <v>34</v>
      </c>
      <c r="J21" s="36" t="s">
        <v>57</v>
      </c>
      <c r="K21" s="36" t="s">
        <v>316</v>
      </c>
      <c r="L21" s="36" t="s">
        <v>145</v>
      </c>
      <c r="M21" s="36" t="s">
        <v>58</v>
      </c>
      <c r="N21" s="37">
        <v>44562</v>
      </c>
      <c r="O21" s="37">
        <v>44926</v>
      </c>
      <c r="P21" s="36" t="s">
        <v>33</v>
      </c>
      <c r="Q21" s="80">
        <v>3</v>
      </c>
      <c r="R21" s="80">
        <v>0</v>
      </c>
      <c r="S21" s="80">
        <v>0</v>
      </c>
      <c r="T21" s="64">
        <v>0</v>
      </c>
      <c r="U21" s="64">
        <v>23.96875</v>
      </c>
      <c r="V21" s="64">
        <v>11.984375</v>
      </c>
      <c r="W21" s="65">
        <v>11.984375</v>
      </c>
      <c r="X21" s="112" t="s">
        <v>320</v>
      </c>
      <c r="Z21" s="60" t="s">
        <v>268</v>
      </c>
      <c r="AA21" s="11">
        <f>SUMIF(P13:P70,Z21,W13:W70)</f>
        <v>268.10192307692307</v>
      </c>
      <c r="AB21" s="55">
        <f>SUMIF(P5:P76,Z21,T5:T76)</f>
        <v>116.90000000000002</v>
      </c>
      <c r="AC21" s="55">
        <f>SUMIF(P5:P61,Z21,V5:V61)</f>
        <v>151.20192307692309</v>
      </c>
      <c r="AD21" s="55">
        <f t="shared" si="5"/>
        <v>0</v>
      </c>
      <c r="AE21">
        <f t="shared" si="1"/>
        <v>155.73484615384615</v>
      </c>
      <c r="AF21">
        <f t="shared" si="2"/>
        <v>155.73484615384615</v>
      </c>
      <c r="AG21">
        <f>SUMIF(P$21:P$61,Z21,T$21:T$61)</f>
        <v>84.581000000000017</v>
      </c>
      <c r="AH21" s="184">
        <f t="shared" si="4"/>
        <v>71.153846153846146</v>
      </c>
      <c r="AI21">
        <f>W16</f>
        <v>112.36707692307694</v>
      </c>
    </row>
    <row r="22" spans="1:36" ht="165" customHeight="1" x14ac:dyDescent="0.25">
      <c r="D22" s="115" t="s">
        <v>328</v>
      </c>
      <c r="E22" s="36" t="s">
        <v>148</v>
      </c>
      <c r="F22" s="35" t="s">
        <v>520</v>
      </c>
      <c r="G22" s="36" t="s">
        <v>152</v>
      </c>
      <c r="H22" s="36" t="s">
        <v>131</v>
      </c>
      <c r="I22" s="36" t="s">
        <v>4</v>
      </c>
      <c r="J22" s="36" t="s">
        <v>149</v>
      </c>
      <c r="K22" s="36" t="s">
        <v>316</v>
      </c>
      <c r="L22" s="36" t="s">
        <v>150</v>
      </c>
      <c r="M22" s="36" t="s">
        <v>151</v>
      </c>
      <c r="N22" s="37">
        <v>44562</v>
      </c>
      <c r="O22" s="37">
        <v>44926</v>
      </c>
      <c r="P22" s="36" t="s">
        <v>3</v>
      </c>
      <c r="Q22" s="80">
        <v>10</v>
      </c>
      <c r="R22" s="80">
        <v>0</v>
      </c>
      <c r="S22" s="80">
        <v>0</v>
      </c>
      <c r="T22" s="64">
        <v>0</v>
      </c>
      <c r="U22" s="64">
        <v>59.6875</v>
      </c>
      <c r="V22" s="64">
        <v>29.84375</v>
      </c>
      <c r="W22" s="65">
        <v>29.84375</v>
      </c>
      <c r="X22" s="200" t="s">
        <v>557</v>
      </c>
      <c r="Z22" s="60" t="s">
        <v>28</v>
      </c>
      <c r="AA22" s="11">
        <f>SUMIF(P14:P71,Z22,W14:W71)</f>
        <v>0</v>
      </c>
      <c r="AB22" s="55">
        <f>SUMIF(P20:P77,Z22,T20:T77)</f>
        <v>0</v>
      </c>
      <c r="AC22" s="55">
        <f>SUMIF(P20:P77,Z22,V20:V77)</f>
        <v>0</v>
      </c>
      <c r="AD22" s="55">
        <f t="shared" si="5"/>
        <v>0</v>
      </c>
      <c r="AE22">
        <f t="shared" si="1"/>
        <v>0</v>
      </c>
      <c r="AF22">
        <f t="shared" si="2"/>
        <v>0</v>
      </c>
      <c r="AG22">
        <f>SUMIF(P$21:P$60,Z22,T$21:T$60)</f>
        <v>0</v>
      </c>
      <c r="AH22" s="184">
        <f t="shared" si="4"/>
        <v>0</v>
      </c>
      <c r="AI22">
        <v>0</v>
      </c>
    </row>
    <row r="23" spans="1:36" ht="30" customHeight="1" x14ac:dyDescent="0.25">
      <c r="D23" s="115" t="s">
        <v>329</v>
      </c>
      <c r="E23" s="36" t="s">
        <v>167</v>
      </c>
      <c r="F23" s="35" t="s">
        <v>521</v>
      </c>
      <c r="G23" s="38" t="s">
        <v>6</v>
      </c>
      <c r="H23" s="36" t="s">
        <v>165</v>
      </c>
      <c r="I23" s="36" t="s">
        <v>4</v>
      </c>
      <c r="J23" s="36" t="s">
        <v>192</v>
      </c>
      <c r="K23" s="36" t="s">
        <v>316</v>
      </c>
      <c r="L23" s="36" t="s">
        <v>166</v>
      </c>
      <c r="M23" s="36" t="s">
        <v>168</v>
      </c>
      <c r="N23" s="37">
        <v>44562</v>
      </c>
      <c r="O23" s="37">
        <v>44926</v>
      </c>
      <c r="P23" s="36" t="s">
        <v>278</v>
      </c>
      <c r="Q23" s="80">
        <v>2</v>
      </c>
      <c r="R23" s="80">
        <v>0</v>
      </c>
      <c r="S23" s="80">
        <v>0</v>
      </c>
      <c r="T23" s="64">
        <v>0</v>
      </c>
      <c r="U23" s="64">
        <v>11.937499999999998</v>
      </c>
      <c r="V23" s="64">
        <v>5.9687499999999991</v>
      </c>
      <c r="W23" s="65">
        <v>5.9687499999999991</v>
      </c>
      <c r="X23" s="200" t="s">
        <v>557</v>
      </c>
      <c r="Z23" s="89" t="s">
        <v>293</v>
      </c>
      <c r="AA23">
        <f>W2</f>
        <v>105.96250000000002</v>
      </c>
      <c r="AB23">
        <v>0</v>
      </c>
      <c r="AC23">
        <f>V2</f>
        <v>105.96250000000002</v>
      </c>
      <c r="AD23" s="55">
        <f t="shared" si="5"/>
        <v>0</v>
      </c>
      <c r="AE23">
        <f t="shared" si="1"/>
        <v>105.96250000000002</v>
      </c>
      <c r="AF23">
        <f t="shared" si="2"/>
        <v>105.96250000000002</v>
      </c>
      <c r="AG23">
        <f>SUMIF(P$21:P$60,Z23,T$21:T$60)</f>
        <v>0</v>
      </c>
      <c r="AH23" s="184">
        <f>AA23</f>
        <v>105.96250000000002</v>
      </c>
      <c r="AI23">
        <v>0</v>
      </c>
    </row>
    <row r="24" spans="1:36" ht="45" customHeight="1" x14ac:dyDescent="0.25">
      <c r="D24" s="115" t="s">
        <v>330</v>
      </c>
      <c r="E24" s="36" t="s">
        <v>203</v>
      </c>
      <c r="F24" s="35" t="s">
        <v>522</v>
      </c>
      <c r="G24" s="39" t="s">
        <v>16</v>
      </c>
      <c r="H24" s="36" t="s">
        <v>199</v>
      </c>
      <c r="I24" s="36" t="s">
        <v>18</v>
      </c>
      <c r="J24" s="36" t="s">
        <v>200</v>
      </c>
      <c r="K24" s="36" t="s">
        <v>316</v>
      </c>
      <c r="L24" s="36" t="s">
        <v>201</v>
      </c>
      <c r="M24" s="36" t="s">
        <v>202</v>
      </c>
      <c r="N24" s="37">
        <v>44562</v>
      </c>
      <c r="O24" s="37">
        <v>44926</v>
      </c>
      <c r="P24" s="36" t="s">
        <v>17</v>
      </c>
      <c r="Q24" s="80">
        <v>3.52</v>
      </c>
      <c r="R24" s="80">
        <v>0</v>
      </c>
      <c r="S24" s="80">
        <v>0</v>
      </c>
      <c r="T24" s="64">
        <v>0</v>
      </c>
      <c r="U24" s="64">
        <v>44.586666666666666</v>
      </c>
      <c r="V24" s="64">
        <v>22.293333333333333</v>
      </c>
      <c r="W24" s="65">
        <v>22.293333333333333</v>
      </c>
      <c r="X24" s="200" t="s">
        <v>557</v>
      </c>
      <c r="Z24" s="60" t="s">
        <v>31</v>
      </c>
      <c r="AA24" s="11">
        <f>SUMIF(P15:P72,Z24,W15:W72)</f>
        <v>14.34375</v>
      </c>
      <c r="AB24" s="55">
        <f>SUMIF(P21:P78,Z24,T21:T78)</f>
        <v>0</v>
      </c>
      <c r="AC24" s="55">
        <f>SUMIF(P5:P61,Z24,V5:V61)</f>
        <v>14.34375</v>
      </c>
      <c r="AD24" s="55">
        <f>AB24+AC24-AA24</f>
        <v>0</v>
      </c>
      <c r="AE24">
        <f t="shared" si="1"/>
        <v>14.34375</v>
      </c>
      <c r="AF24">
        <f>AG24+AH24</f>
        <v>14.34375</v>
      </c>
      <c r="AG24">
        <f>SUMIF(P$21:P$60,Z24,T$21:T$60)</f>
        <v>0</v>
      </c>
      <c r="AH24" s="184">
        <f>SUMIF(P$21:P$60,Z24,V$21:V$60)</f>
        <v>14.34375</v>
      </c>
      <c r="AI24">
        <v>0</v>
      </c>
    </row>
    <row r="25" spans="1:36" ht="46.5" customHeight="1" x14ac:dyDescent="0.25">
      <c r="D25" s="115" t="s">
        <v>331</v>
      </c>
      <c r="E25" s="36" t="s">
        <v>204</v>
      </c>
      <c r="F25" s="35" t="s">
        <v>523</v>
      </c>
      <c r="G25" s="39" t="s">
        <v>205</v>
      </c>
      <c r="H25" s="36" t="s">
        <v>55</v>
      </c>
      <c r="I25" s="36" t="s">
        <v>55</v>
      </c>
      <c r="J25" s="36" t="s">
        <v>221</v>
      </c>
      <c r="K25" s="36" t="s">
        <v>316</v>
      </c>
      <c r="L25" s="36" t="s">
        <v>222</v>
      </c>
      <c r="M25" s="36" t="s">
        <v>224</v>
      </c>
      <c r="N25" s="37">
        <v>44562</v>
      </c>
      <c r="O25" s="37">
        <v>44926</v>
      </c>
      <c r="P25" s="36" t="s">
        <v>19</v>
      </c>
      <c r="Q25" s="80">
        <v>19</v>
      </c>
      <c r="R25" s="80">
        <v>0</v>
      </c>
      <c r="S25" s="80">
        <v>0</v>
      </c>
      <c r="T25" s="64">
        <v>0</v>
      </c>
      <c r="U25" s="64">
        <v>141.90625</v>
      </c>
      <c r="V25" s="64">
        <v>70.953125</v>
      </c>
      <c r="W25" s="65">
        <v>70.953125</v>
      </c>
      <c r="X25" s="200" t="s">
        <v>557</v>
      </c>
      <c r="Z25" s="60" t="s">
        <v>33</v>
      </c>
      <c r="AA25" s="11">
        <f>SUMIF(P16:P73,Z25,W16:W73)</f>
        <v>11.984375</v>
      </c>
      <c r="AB25" s="55">
        <f>SUMIF(P22:P79,Z25,T22:T79)</f>
        <v>0</v>
      </c>
      <c r="AC25" s="55">
        <f>SUMIF(P5:P61,Z25,V5:V61)</f>
        <v>11.984375</v>
      </c>
      <c r="AD25" s="55">
        <f>AB25+AC25-AA25</f>
        <v>0</v>
      </c>
      <c r="AE25">
        <f t="shared" si="1"/>
        <v>11.984375</v>
      </c>
      <c r="AF25">
        <f t="shared" si="2"/>
        <v>11.984375</v>
      </c>
      <c r="AG25">
        <f>SUMIF(P$21:P$60,Z25,T$21:T$60)</f>
        <v>0</v>
      </c>
      <c r="AH25" s="184">
        <f>SUMIF(P$21:P$60,Z25,V$21:V$60)</f>
        <v>11.984375</v>
      </c>
      <c r="AI25">
        <v>0</v>
      </c>
    </row>
    <row r="26" spans="1:36" ht="46.5" customHeight="1" thickBot="1" x14ac:dyDescent="0.3">
      <c r="D26" s="115" t="s">
        <v>332</v>
      </c>
      <c r="E26" s="36" t="s">
        <v>219</v>
      </c>
      <c r="F26" s="35" t="s">
        <v>524</v>
      </c>
      <c r="G26" s="39" t="s">
        <v>225</v>
      </c>
      <c r="H26" s="36" t="s">
        <v>49</v>
      </c>
      <c r="I26" s="36" t="s">
        <v>24</v>
      </c>
      <c r="J26" s="36" t="s">
        <v>220</v>
      </c>
      <c r="K26" s="36" t="s">
        <v>316</v>
      </c>
      <c r="L26" s="36" t="s">
        <v>223</v>
      </c>
      <c r="M26" s="36" t="s">
        <v>226</v>
      </c>
      <c r="N26" s="37">
        <v>44562</v>
      </c>
      <c r="O26" s="37">
        <v>44926</v>
      </c>
      <c r="P26" s="36" t="s">
        <v>22</v>
      </c>
      <c r="Q26" s="80">
        <v>12</v>
      </c>
      <c r="R26" s="80">
        <v>12</v>
      </c>
      <c r="S26" s="80">
        <v>0</v>
      </c>
      <c r="T26" s="64">
        <v>0</v>
      </c>
      <c r="U26" s="64">
        <v>45.125</v>
      </c>
      <c r="V26" s="64">
        <v>22.5625</v>
      </c>
      <c r="W26" s="65">
        <v>22.5625</v>
      </c>
      <c r="X26" s="200" t="s">
        <v>557</v>
      </c>
      <c r="Z26" s="90" t="s">
        <v>36</v>
      </c>
      <c r="AA26" s="91">
        <f>SUMIF(P17:P74,Z26,W17:W74)</f>
        <v>25.155711538461542</v>
      </c>
      <c r="AB26" s="92">
        <f>SUMIF(P5:P80,Z26,T5:T80)</f>
        <v>1.6484999999999999</v>
      </c>
      <c r="AC26" s="92">
        <f>SUMIF(P5:P61,Z26,V5:V61)</f>
        <v>23.507211538461544</v>
      </c>
      <c r="AD26" s="92">
        <f>AB26+AC26-AA26</f>
        <v>0</v>
      </c>
      <c r="AE26">
        <f t="shared" si="1"/>
        <v>19.843750000000004</v>
      </c>
      <c r="AF26">
        <f t="shared" si="2"/>
        <v>19.843750000000004</v>
      </c>
      <c r="AG26">
        <f>SUMIF(P$21:P$60,Z26,T$21:T$60)</f>
        <v>0</v>
      </c>
      <c r="AH26" s="184">
        <f>SUMIF(P$21:P$60,Z26,V$21:V$60)</f>
        <v>19.843750000000004</v>
      </c>
      <c r="AI26">
        <f>W20</f>
        <v>5.3119615384615386</v>
      </c>
    </row>
    <row r="27" spans="1:36" ht="46.5" customHeight="1" thickBot="1" x14ac:dyDescent="0.3">
      <c r="B27" s="71"/>
      <c r="C27" s="71"/>
      <c r="D27" s="115" t="s">
        <v>333</v>
      </c>
      <c r="E27" s="36" t="s">
        <v>244</v>
      </c>
      <c r="F27" s="35" t="s">
        <v>525</v>
      </c>
      <c r="G27" s="39" t="s">
        <v>239</v>
      </c>
      <c r="H27" s="36" t="s">
        <v>240</v>
      </c>
      <c r="I27" s="36" t="s">
        <v>24</v>
      </c>
      <c r="J27" s="36" t="s">
        <v>241</v>
      </c>
      <c r="K27" s="36" t="s">
        <v>316</v>
      </c>
      <c r="L27" s="36" t="s">
        <v>246</v>
      </c>
      <c r="M27" s="36" t="s">
        <v>243</v>
      </c>
      <c r="N27" s="37">
        <v>44562</v>
      </c>
      <c r="O27" s="37">
        <v>44926</v>
      </c>
      <c r="P27" s="36" t="s">
        <v>272</v>
      </c>
      <c r="Q27" s="80">
        <v>8</v>
      </c>
      <c r="R27" s="80">
        <v>0</v>
      </c>
      <c r="S27" s="80">
        <v>0</v>
      </c>
      <c r="T27" s="64">
        <v>0</v>
      </c>
      <c r="U27" s="64">
        <v>6.8333333333333321</v>
      </c>
      <c r="V27" s="64">
        <v>3.4166666666666661</v>
      </c>
      <c r="W27" s="65">
        <v>3.4166666666666661</v>
      </c>
      <c r="X27" s="200" t="s">
        <v>557</v>
      </c>
      <c r="Z27" s="93">
        <v>0.5</v>
      </c>
      <c r="AA27" s="95">
        <f>SUM(AA2:AA26)</f>
        <v>1856.8051338141024</v>
      </c>
      <c r="AB27" s="96">
        <f>SUM(AB2:AB26)</f>
        <v>450.63025000000005</v>
      </c>
      <c r="AC27" s="105">
        <f ca="1">SUM(AC2:AC26)</f>
        <v>1406.1748838141025</v>
      </c>
      <c r="AD27" s="94"/>
      <c r="AE27" s="20">
        <f>SUM(AE2:AE26)</f>
        <v>1265.7749222756411</v>
      </c>
      <c r="AF27" s="4"/>
      <c r="AG27" s="4">
        <f>SUM(AG2:AG26)</f>
        <v>221.32600000000002</v>
      </c>
      <c r="AH27" s="4">
        <f>SUM(AH2:AH26)</f>
        <v>1044.4489222756411</v>
      </c>
      <c r="AI27" s="5">
        <f>SUM(AI2:AI26)</f>
        <v>591.03021153846157</v>
      </c>
      <c r="AJ27" s="5"/>
    </row>
    <row r="28" spans="1:36" ht="46.5" customHeight="1" thickBot="1" x14ac:dyDescent="0.3">
      <c r="C28" s="71"/>
      <c r="D28" s="115" t="s">
        <v>334</v>
      </c>
      <c r="E28" s="36" t="s">
        <v>336</v>
      </c>
      <c r="F28" s="35" t="s">
        <v>526</v>
      </c>
      <c r="G28" s="39" t="s">
        <v>245</v>
      </c>
      <c r="H28" s="49" t="s">
        <v>25</v>
      </c>
      <c r="I28" s="109" t="s">
        <v>24</v>
      </c>
      <c r="J28" s="36" t="s">
        <v>131</v>
      </c>
      <c r="K28" s="36" t="s">
        <v>316</v>
      </c>
      <c r="L28" s="36" t="s">
        <v>242</v>
      </c>
      <c r="M28" s="36" t="s">
        <v>247</v>
      </c>
      <c r="N28" s="37">
        <v>44562</v>
      </c>
      <c r="O28" s="37">
        <v>44926</v>
      </c>
      <c r="P28" s="36" t="s">
        <v>23</v>
      </c>
      <c r="Q28" s="80">
        <v>4</v>
      </c>
      <c r="R28" s="80">
        <v>0</v>
      </c>
      <c r="S28" s="80">
        <v>10</v>
      </c>
      <c r="T28" s="64">
        <v>8.75</v>
      </c>
      <c r="U28" s="64">
        <v>3.4166666666666661</v>
      </c>
      <c r="V28" s="64">
        <v>1.708333333333333</v>
      </c>
      <c r="W28" s="65">
        <v>10.458333333333332</v>
      </c>
      <c r="X28" s="200" t="s">
        <v>557</v>
      </c>
      <c r="AA28" s="97">
        <f>AA27</f>
        <v>1856.8051338141024</v>
      </c>
      <c r="AB28" s="100">
        <f>AA28-AI27*(1-8.75/23.75)</f>
        <v>1483.5228949477057</v>
      </c>
      <c r="AC28" s="98" t="s">
        <v>282</v>
      </c>
      <c r="AG28" s="5"/>
      <c r="AH28" s="5"/>
      <c r="AI28" s="20">
        <f>AI27*8.75/23.75</f>
        <v>217.7479726720648</v>
      </c>
      <c r="AJ28" t="s">
        <v>297</v>
      </c>
    </row>
    <row r="29" spans="1:36" ht="45" customHeight="1" thickBot="1" x14ac:dyDescent="0.3">
      <c r="C29" s="71"/>
      <c r="D29" s="115" t="s">
        <v>335</v>
      </c>
      <c r="E29" s="36" t="s">
        <v>263</v>
      </c>
      <c r="F29" s="35" t="s">
        <v>527</v>
      </c>
      <c r="G29" s="36" t="s">
        <v>264</v>
      </c>
      <c r="H29" s="110" t="s">
        <v>35</v>
      </c>
      <c r="I29" s="111" t="s">
        <v>37</v>
      </c>
      <c r="J29" s="36" t="s">
        <v>265</v>
      </c>
      <c r="K29" s="36" t="s">
        <v>316</v>
      </c>
      <c r="L29" s="36" t="s">
        <v>266</v>
      </c>
      <c r="M29" s="36" t="s">
        <v>267</v>
      </c>
      <c r="N29" s="37">
        <v>44562</v>
      </c>
      <c r="O29" s="37">
        <v>44865</v>
      </c>
      <c r="P29" s="36" t="s">
        <v>36</v>
      </c>
      <c r="Q29" s="80">
        <v>5</v>
      </c>
      <c r="R29" s="80">
        <v>0</v>
      </c>
      <c r="S29" s="80">
        <v>0</v>
      </c>
      <c r="T29" s="64">
        <v>0</v>
      </c>
      <c r="U29" s="64">
        <v>39.687500000000007</v>
      </c>
      <c r="V29" s="64">
        <v>19.843750000000004</v>
      </c>
      <c r="W29" s="65">
        <v>19.843750000000004</v>
      </c>
      <c r="X29" s="200" t="s">
        <v>557</v>
      </c>
      <c r="AA29" s="3"/>
      <c r="AB29" s="102">
        <v>1436.297</v>
      </c>
      <c r="AC29" s="21" t="s">
        <v>281</v>
      </c>
      <c r="AE29" s="20">
        <f>AE27+AI28</f>
        <v>1483.5228949477059</v>
      </c>
      <c r="AF29" s="4"/>
      <c r="AG29" s="4"/>
      <c r="AH29" s="4"/>
      <c r="AI29" s="184">
        <f>AI27-AI28</f>
        <v>373.28223886639677</v>
      </c>
      <c r="AJ29" t="s">
        <v>298</v>
      </c>
    </row>
    <row r="30" spans="1:36" ht="30" hidden="1" customHeight="1" outlineLevel="1" x14ac:dyDescent="0.25">
      <c r="B30" s="35" t="s">
        <v>74</v>
      </c>
      <c r="C30" s="35" t="s">
        <v>76</v>
      </c>
      <c r="D30" s="16" t="s">
        <v>100</v>
      </c>
      <c r="E30" s="14"/>
      <c r="F30" s="16"/>
      <c r="G30" s="14"/>
      <c r="H30" s="14"/>
      <c r="I30" s="14"/>
      <c r="J30" s="14"/>
      <c r="K30" s="14"/>
      <c r="L30" s="14"/>
      <c r="M30" s="14"/>
      <c r="N30" s="37">
        <v>44562</v>
      </c>
      <c r="O30" s="14"/>
      <c r="P30" s="35" t="s">
        <v>45</v>
      </c>
      <c r="Q30" s="81" t="s">
        <v>45</v>
      </c>
      <c r="R30" s="82" t="s">
        <v>45</v>
      </c>
      <c r="S30" s="82" t="s">
        <v>45</v>
      </c>
      <c r="T30" s="64" t="s">
        <v>45</v>
      </c>
      <c r="U30" s="64" t="s">
        <v>45</v>
      </c>
      <c r="V30" s="64" t="s">
        <v>45</v>
      </c>
      <c r="W30" s="65" t="s">
        <v>45</v>
      </c>
      <c r="X30" s="108" t="s">
        <v>45</v>
      </c>
      <c r="Z30" s="4"/>
    </row>
    <row r="31" spans="1:36" ht="24.75" customHeight="1" collapsed="1" thickBot="1" x14ac:dyDescent="0.3">
      <c r="D31" s="17"/>
      <c r="F31" s="113"/>
      <c r="Q31" s="83"/>
      <c r="R31" s="83"/>
      <c r="S31" s="84"/>
      <c r="U31" s="64"/>
      <c r="W31" s="53"/>
      <c r="X31" s="53"/>
      <c r="Y31" s="53"/>
      <c r="Z31" s="53"/>
      <c r="AA31" s="22"/>
      <c r="AB31" s="99">
        <f>AB28-AB29</f>
        <v>47.225894947705683</v>
      </c>
      <c r="AC31" s="103" t="s">
        <v>283</v>
      </c>
    </row>
    <row r="32" spans="1:36" ht="45" customHeight="1" x14ac:dyDescent="0.25">
      <c r="A32" s="23" t="s">
        <v>94</v>
      </c>
      <c r="B32" s="23" t="s">
        <v>104</v>
      </c>
      <c r="C32" s="23" t="s">
        <v>95</v>
      </c>
      <c r="D32" s="116" t="s">
        <v>337</v>
      </c>
      <c r="E32" s="24" t="s">
        <v>262</v>
      </c>
      <c r="F32" s="27" t="s">
        <v>528</v>
      </c>
      <c r="G32" s="24" t="s">
        <v>20</v>
      </c>
      <c r="H32" s="24" t="s">
        <v>55</v>
      </c>
      <c r="I32" s="24" t="s">
        <v>55</v>
      </c>
      <c r="J32" s="24" t="s">
        <v>207</v>
      </c>
      <c r="K32" s="24" t="s">
        <v>316</v>
      </c>
      <c r="L32" s="24" t="s">
        <v>206</v>
      </c>
      <c r="M32" s="25" t="s">
        <v>21</v>
      </c>
      <c r="N32" s="26">
        <v>44562</v>
      </c>
      <c r="O32" s="26">
        <v>44926</v>
      </c>
      <c r="P32" s="24" t="s">
        <v>19</v>
      </c>
      <c r="Q32" s="85">
        <v>38</v>
      </c>
      <c r="R32" s="85">
        <v>0</v>
      </c>
      <c r="S32" s="85">
        <v>0</v>
      </c>
      <c r="T32" s="64">
        <v>0</v>
      </c>
      <c r="U32" s="64">
        <v>283.8125</v>
      </c>
      <c r="V32" s="64">
        <v>141.90625</v>
      </c>
      <c r="W32" s="65">
        <v>141.90625</v>
      </c>
      <c r="X32" s="200" t="s">
        <v>557</v>
      </c>
    </row>
    <row r="33" spans="1:36" ht="30" customHeight="1" x14ac:dyDescent="0.25">
      <c r="C33" s="17"/>
      <c r="D33" s="116" t="s">
        <v>338</v>
      </c>
      <c r="E33" s="24" t="s">
        <v>257</v>
      </c>
      <c r="F33" s="27" t="s">
        <v>529</v>
      </c>
      <c r="G33" s="24" t="s">
        <v>259</v>
      </c>
      <c r="H33" s="24" t="s">
        <v>56</v>
      </c>
      <c r="I33" s="24" t="s">
        <v>56</v>
      </c>
      <c r="J33" s="24" t="s">
        <v>258</v>
      </c>
      <c r="K33" s="24" t="s">
        <v>316</v>
      </c>
      <c r="L33" s="24" t="s">
        <v>260</v>
      </c>
      <c r="M33" s="29" t="s">
        <v>261</v>
      </c>
      <c r="N33" s="26">
        <v>44562</v>
      </c>
      <c r="O33" s="26">
        <v>44865</v>
      </c>
      <c r="P33" s="24" t="s">
        <v>268</v>
      </c>
      <c r="Q33" s="85">
        <v>14.769230769230768</v>
      </c>
      <c r="R33" s="85">
        <v>0</v>
      </c>
      <c r="S33" s="85">
        <v>65.664000000000016</v>
      </c>
      <c r="T33" s="64">
        <v>57.456000000000017</v>
      </c>
      <c r="U33" s="64">
        <v>142.30769230769229</v>
      </c>
      <c r="V33" s="64">
        <v>71.153846153846146</v>
      </c>
      <c r="W33" s="65">
        <v>128.60984615384615</v>
      </c>
      <c r="X33" s="200" t="s">
        <v>557</v>
      </c>
    </row>
    <row r="34" spans="1:36" ht="30" hidden="1" customHeight="1" outlineLevel="1" x14ac:dyDescent="0.25">
      <c r="A34" s="2" t="s">
        <v>93</v>
      </c>
      <c r="C34" s="27" t="s">
        <v>97</v>
      </c>
      <c r="D34" s="117" t="s">
        <v>98</v>
      </c>
      <c r="E34" s="24"/>
      <c r="F34" s="27" t="s">
        <v>98</v>
      </c>
      <c r="G34" s="24"/>
      <c r="H34" s="24"/>
      <c r="I34" s="24"/>
      <c r="J34" s="24"/>
      <c r="K34" s="24"/>
      <c r="L34" s="24"/>
      <c r="M34" s="24"/>
      <c r="N34" s="24"/>
      <c r="O34" s="24"/>
      <c r="P34" s="24" t="s">
        <v>45</v>
      </c>
      <c r="Q34" s="86" t="s">
        <v>45</v>
      </c>
      <c r="R34" s="85" t="s">
        <v>45</v>
      </c>
      <c r="S34" s="85" t="s">
        <v>45</v>
      </c>
      <c r="T34" s="64" t="s">
        <v>45</v>
      </c>
      <c r="U34" s="64" t="s">
        <v>45</v>
      </c>
      <c r="V34" s="64" t="s">
        <v>45</v>
      </c>
      <c r="W34" s="65" t="s">
        <v>45</v>
      </c>
      <c r="X34" s="108" t="s">
        <v>45</v>
      </c>
    </row>
    <row r="35" spans="1:36" ht="45" customHeight="1" collapsed="1" x14ac:dyDescent="0.25">
      <c r="C35" s="27" t="s">
        <v>96</v>
      </c>
      <c r="D35" s="116" t="s">
        <v>339</v>
      </c>
      <c r="E35" s="24" t="s">
        <v>252</v>
      </c>
      <c r="F35" s="27" t="s">
        <v>530</v>
      </c>
      <c r="G35" s="24" t="s">
        <v>251</v>
      </c>
      <c r="H35" s="28" t="s">
        <v>26</v>
      </c>
      <c r="I35" s="25" t="s">
        <v>27</v>
      </c>
      <c r="J35" s="24" t="s">
        <v>253</v>
      </c>
      <c r="K35" s="24" t="s">
        <v>316</v>
      </c>
      <c r="L35" s="24" t="s">
        <v>254</v>
      </c>
      <c r="M35" s="24" t="s">
        <v>255</v>
      </c>
      <c r="N35" s="24" t="s">
        <v>305</v>
      </c>
      <c r="O35" s="26">
        <v>44926</v>
      </c>
      <c r="P35" s="24" t="s">
        <v>44</v>
      </c>
      <c r="Q35" s="86">
        <v>6</v>
      </c>
      <c r="R35" s="86">
        <v>0</v>
      </c>
      <c r="S35" s="86">
        <v>0</v>
      </c>
      <c r="T35" s="64">
        <v>0</v>
      </c>
      <c r="U35" s="64">
        <v>53.875</v>
      </c>
      <c r="V35" s="64">
        <v>26.9375</v>
      </c>
      <c r="W35" s="65">
        <v>26.9375</v>
      </c>
      <c r="X35" s="200" t="s">
        <v>557</v>
      </c>
      <c r="AC35" s="1">
        <f>AE35+AD35</f>
        <v>1406.1748838141025</v>
      </c>
      <c r="AD35">
        <f>SUM(V5:V20)</f>
        <v>361.72596153846155</v>
      </c>
      <c r="AE35">
        <f>SUM(V21:V59)+V2+V3</f>
        <v>1044.4489222756411</v>
      </c>
      <c r="AI35" t="s">
        <v>299</v>
      </c>
      <c r="AJ35" t="s">
        <v>302</v>
      </c>
    </row>
    <row r="36" spans="1:36" ht="45" customHeight="1" x14ac:dyDescent="0.25">
      <c r="D36" s="27" t="s">
        <v>356</v>
      </c>
      <c r="E36" s="24" t="s">
        <v>303</v>
      </c>
      <c r="F36" s="27" t="s">
        <v>531</v>
      </c>
      <c r="G36" s="24" t="s">
        <v>304</v>
      </c>
      <c r="H36" s="106" t="s">
        <v>8</v>
      </c>
      <c r="I36" s="29" t="s">
        <v>9</v>
      </c>
      <c r="J36" s="24" t="s">
        <v>253</v>
      </c>
      <c r="K36" s="24" t="s">
        <v>316</v>
      </c>
      <c r="L36" s="24" t="s">
        <v>313</v>
      </c>
      <c r="M36" s="24" t="s">
        <v>314</v>
      </c>
      <c r="N36" s="24" t="s">
        <v>305</v>
      </c>
      <c r="O36" s="26">
        <v>44926</v>
      </c>
      <c r="P36" s="24" t="s">
        <v>306</v>
      </c>
      <c r="Q36" s="86">
        <v>2</v>
      </c>
      <c r="R36" s="86">
        <v>0</v>
      </c>
      <c r="S36" s="86">
        <v>0</v>
      </c>
      <c r="T36" s="64">
        <v>0</v>
      </c>
      <c r="U36" s="64">
        <v>19.104166666666664</v>
      </c>
      <c r="V36" s="64">
        <v>9.5520833333333321</v>
      </c>
      <c r="W36" s="65">
        <v>9.5520833333333321</v>
      </c>
      <c r="X36" s="200" t="s">
        <v>557</v>
      </c>
      <c r="AC36" s="1"/>
    </row>
    <row r="37" spans="1:36" ht="45" customHeight="1" x14ac:dyDescent="0.25">
      <c r="B37" s="23" t="s">
        <v>105</v>
      </c>
      <c r="C37" s="27" t="s">
        <v>99</v>
      </c>
      <c r="D37" s="116" t="s">
        <v>340</v>
      </c>
      <c r="E37" s="24" t="s">
        <v>141</v>
      </c>
      <c r="F37" s="27" t="s">
        <v>532</v>
      </c>
      <c r="G37" s="24" t="s">
        <v>142</v>
      </c>
      <c r="H37" s="24" t="s">
        <v>143</v>
      </c>
      <c r="I37" s="24" t="s">
        <v>2</v>
      </c>
      <c r="J37" s="24" t="s">
        <v>144</v>
      </c>
      <c r="K37" s="24" t="s">
        <v>316</v>
      </c>
      <c r="L37" s="24" t="s">
        <v>146</v>
      </c>
      <c r="M37" s="24" t="s">
        <v>155</v>
      </c>
      <c r="N37" s="26">
        <v>44562</v>
      </c>
      <c r="O37" s="26">
        <v>44865</v>
      </c>
      <c r="P37" s="24" t="s">
        <v>1</v>
      </c>
      <c r="Q37" s="86">
        <v>5.2307692307692308</v>
      </c>
      <c r="R37" s="86">
        <v>0</v>
      </c>
      <c r="S37" s="86">
        <v>0.98399999999999999</v>
      </c>
      <c r="T37" s="64">
        <v>0.86099999999999999</v>
      </c>
      <c r="U37" s="64">
        <v>50.073717948717956</v>
      </c>
      <c r="V37" s="64">
        <v>25.036858974358978</v>
      </c>
      <c r="W37" s="65">
        <v>25.897858974358979</v>
      </c>
      <c r="X37" s="200" t="s">
        <v>557</v>
      </c>
      <c r="AC37">
        <f>AD37+AE37</f>
        <v>450.63025000000005</v>
      </c>
      <c r="AD37">
        <f>SUM(T2:T20)</f>
        <v>241.43175000000002</v>
      </c>
      <c r="AE37">
        <f>SUM(T21:T61)</f>
        <v>209.19850000000002</v>
      </c>
      <c r="AI37" t="s">
        <v>300</v>
      </c>
      <c r="AJ37" t="s">
        <v>312</v>
      </c>
    </row>
    <row r="38" spans="1:36" ht="61.5" customHeight="1" x14ac:dyDescent="0.25">
      <c r="D38" s="116" t="s">
        <v>341</v>
      </c>
      <c r="E38" s="24" t="s">
        <v>153</v>
      </c>
      <c r="F38" s="27" t="s">
        <v>533</v>
      </c>
      <c r="G38" s="24" t="s">
        <v>5</v>
      </c>
      <c r="H38" s="24" t="s">
        <v>157</v>
      </c>
      <c r="I38" s="24" t="s">
        <v>4</v>
      </c>
      <c r="J38" s="24" t="s">
        <v>156</v>
      </c>
      <c r="K38" s="24" t="s">
        <v>316</v>
      </c>
      <c r="L38" s="24" t="s">
        <v>154</v>
      </c>
      <c r="M38" s="24" t="s">
        <v>164</v>
      </c>
      <c r="N38" s="26">
        <v>44621</v>
      </c>
      <c r="O38" s="26">
        <v>44865</v>
      </c>
      <c r="P38" s="24" t="s">
        <v>3</v>
      </c>
      <c r="Q38" s="86">
        <v>29.153846153846153</v>
      </c>
      <c r="R38" s="86">
        <v>0</v>
      </c>
      <c r="S38" s="86">
        <v>16.631999999999994</v>
      </c>
      <c r="T38" s="64">
        <v>14.552999999999995</v>
      </c>
      <c r="U38" s="64">
        <v>174.0120192307692</v>
      </c>
      <c r="V38" s="64">
        <v>87.006009615384599</v>
      </c>
      <c r="W38" s="65">
        <v>101.5590096153846</v>
      </c>
      <c r="X38" s="200" t="s">
        <v>557</v>
      </c>
      <c r="AD38">
        <f>AE27-AE38</f>
        <v>12.127500000000055</v>
      </c>
      <c r="AE38">
        <f>AE35+AE37</f>
        <v>1253.647422275641</v>
      </c>
      <c r="AI38" t="s">
        <v>301</v>
      </c>
    </row>
    <row r="39" spans="1:36" ht="61.5" customHeight="1" x14ac:dyDescent="0.25">
      <c r="D39" s="116" t="s">
        <v>342</v>
      </c>
      <c r="E39" s="24" t="s">
        <v>158</v>
      </c>
      <c r="F39" s="27" t="s">
        <v>534</v>
      </c>
      <c r="G39" s="30" t="s">
        <v>159</v>
      </c>
      <c r="H39" s="28" t="s">
        <v>160</v>
      </c>
      <c r="I39" s="24" t="s">
        <v>4</v>
      </c>
      <c r="J39" s="24" t="s">
        <v>161</v>
      </c>
      <c r="K39" s="24" t="s">
        <v>316</v>
      </c>
      <c r="L39" s="24" t="s">
        <v>162</v>
      </c>
      <c r="M39" s="24" t="s">
        <v>163</v>
      </c>
      <c r="N39" s="26">
        <v>44562</v>
      </c>
      <c r="O39" s="26">
        <v>44926</v>
      </c>
      <c r="P39" s="24" t="s">
        <v>275</v>
      </c>
      <c r="Q39" s="86">
        <v>6</v>
      </c>
      <c r="R39" s="86">
        <v>0</v>
      </c>
      <c r="S39" s="86">
        <v>0</v>
      </c>
      <c r="T39" s="64">
        <v>0</v>
      </c>
      <c r="U39" s="64">
        <v>35.8125</v>
      </c>
      <c r="V39" s="64">
        <v>17.90625</v>
      </c>
      <c r="W39" s="65">
        <v>17.90625</v>
      </c>
      <c r="X39" s="200" t="s">
        <v>557</v>
      </c>
      <c r="AE39">
        <f>AI28</f>
        <v>217.7479726720648</v>
      </c>
      <c r="AJ39" t="s">
        <v>311</v>
      </c>
    </row>
    <row r="40" spans="1:36" ht="45" customHeight="1" x14ac:dyDescent="0.25">
      <c r="D40" s="116" t="s">
        <v>343</v>
      </c>
      <c r="E40" s="24" t="s">
        <v>169</v>
      </c>
      <c r="F40" s="27" t="s">
        <v>535</v>
      </c>
      <c r="G40" s="25" t="s">
        <v>7</v>
      </c>
      <c r="H40" s="24" t="s">
        <v>170</v>
      </c>
      <c r="I40" s="24" t="s">
        <v>4</v>
      </c>
      <c r="J40" s="24" t="s">
        <v>144</v>
      </c>
      <c r="K40" s="24" t="s">
        <v>316</v>
      </c>
      <c r="L40" s="24" t="s">
        <v>171</v>
      </c>
      <c r="M40" s="24" t="s">
        <v>175</v>
      </c>
      <c r="N40" s="26">
        <v>44562</v>
      </c>
      <c r="O40" s="26">
        <v>44926</v>
      </c>
      <c r="P40" s="24" t="s">
        <v>273</v>
      </c>
      <c r="Q40" s="86">
        <v>4</v>
      </c>
      <c r="R40" s="86">
        <v>0</v>
      </c>
      <c r="S40" s="86">
        <v>0</v>
      </c>
      <c r="T40" s="64">
        <v>0</v>
      </c>
      <c r="U40" s="64">
        <v>23.874999999999996</v>
      </c>
      <c r="V40" s="64">
        <v>11.937499999999998</v>
      </c>
      <c r="W40" s="65">
        <v>11.937499999999998</v>
      </c>
      <c r="X40" s="200" t="s">
        <v>557</v>
      </c>
      <c r="AE40">
        <f>AB4</f>
        <v>12.1275</v>
      </c>
      <c r="AI40" s="152" t="s">
        <v>301</v>
      </c>
      <c r="AJ40" t="s">
        <v>486</v>
      </c>
    </row>
    <row r="41" spans="1:36" ht="45" x14ac:dyDescent="0.25">
      <c r="D41" s="116" t="s">
        <v>344</v>
      </c>
      <c r="E41" s="24" t="s">
        <v>172</v>
      </c>
      <c r="F41" s="27" t="s">
        <v>536</v>
      </c>
      <c r="G41" s="24" t="s">
        <v>308</v>
      </c>
      <c r="H41" s="50" t="s">
        <v>9</v>
      </c>
      <c r="I41" s="50" t="s">
        <v>9</v>
      </c>
      <c r="J41" s="24" t="s">
        <v>173</v>
      </c>
      <c r="K41" s="24" t="s">
        <v>316</v>
      </c>
      <c r="L41" s="24" t="s">
        <v>174</v>
      </c>
      <c r="M41" s="24" t="s">
        <v>176</v>
      </c>
      <c r="N41" s="26">
        <v>44562</v>
      </c>
      <c r="O41" s="26">
        <v>44865</v>
      </c>
      <c r="P41" s="24" t="s">
        <v>41</v>
      </c>
      <c r="Q41" s="86">
        <v>3.4615384615384617</v>
      </c>
      <c r="R41" s="86">
        <v>0</v>
      </c>
      <c r="S41" s="86">
        <v>1.9319999999999999</v>
      </c>
      <c r="T41" s="64">
        <v>1.6904999999999999</v>
      </c>
      <c r="U41" s="64">
        <v>33.064903846153854</v>
      </c>
      <c r="V41" s="64">
        <v>16.532451923076927</v>
      </c>
      <c r="W41" s="65">
        <v>18.222951923076927</v>
      </c>
      <c r="X41" s="200" t="s">
        <v>557</v>
      </c>
    </row>
    <row r="42" spans="1:36" ht="75" customHeight="1" x14ac:dyDescent="0.25">
      <c r="D42" s="116" t="s">
        <v>345</v>
      </c>
      <c r="E42" s="24" t="s">
        <v>178</v>
      </c>
      <c r="F42" s="27" t="s">
        <v>537</v>
      </c>
      <c r="G42" s="24" t="s">
        <v>358</v>
      </c>
      <c r="H42" s="50" t="s">
        <v>10</v>
      </c>
      <c r="I42" s="51" t="s">
        <v>10</v>
      </c>
      <c r="J42" s="24" t="s">
        <v>321</v>
      </c>
      <c r="K42" s="24" t="s">
        <v>316</v>
      </c>
      <c r="L42" s="24" t="s">
        <v>179</v>
      </c>
      <c r="M42" s="24" t="s">
        <v>359</v>
      </c>
      <c r="N42" s="26">
        <v>44562</v>
      </c>
      <c r="O42" s="26">
        <v>44865</v>
      </c>
      <c r="P42" s="24" t="s">
        <v>43</v>
      </c>
      <c r="Q42" s="86">
        <v>9.4615384615384617</v>
      </c>
      <c r="R42" s="86">
        <v>8</v>
      </c>
      <c r="S42" s="86">
        <v>18.899999999999999</v>
      </c>
      <c r="T42" s="64">
        <v>16.537499999999998</v>
      </c>
      <c r="U42" s="64">
        <v>29.07451923076923</v>
      </c>
      <c r="V42" s="64">
        <v>14.537259615384615</v>
      </c>
      <c r="W42" s="65">
        <v>31.074759615384615</v>
      </c>
      <c r="X42" s="200" t="s">
        <v>557</v>
      </c>
    </row>
    <row r="43" spans="1:36" ht="60" customHeight="1" x14ac:dyDescent="0.25">
      <c r="D43" s="116" t="s">
        <v>346</v>
      </c>
      <c r="E43" s="24" t="s">
        <v>188</v>
      </c>
      <c r="F43" s="27" t="s">
        <v>538</v>
      </c>
      <c r="G43" s="24" t="s">
        <v>461</v>
      </c>
      <c r="H43" s="50" t="s">
        <v>47</v>
      </c>
      <c r="I43" s="51" t="s">
        <v>14</v>
      </c>
      <c r="J43" s="24" t="s">
        <v>189</v>
      </c>
      <c r="K43" s="24" t="s">
        <v>316</v>
      </c>
      <c r="L43" s="24" t="s">
        <v>190</v>
      </c>
      <c r="M43" s="24" t="s">
        <v>191</v>
      </c>
      <c r="N43" s="26">
        <v>44562</v>
      </c>
      <c r="O43" s="26">
        <v>44865</v>
      </c>
      <c r="P43" s="24" t="s">
        <v>276</v>
      </c>
      <c r="Q43" s="86">
        <v>3</v>
      </c>
      <c r="R43" s="86">
        <v>0</v>
      </c>
      <c r="S43" s="86">
        <v>0</v>
      </c>
      <c r="T43" s="64">
        <v>0</v>
      </c>
      <c r="U43" s="64">
        <v>21.3125</v>
      </c>
      <c r="V43" s="64">
        <v>10.65625</v>
      </c>
      <c r="W43" s="65">
        <v>10.65625</v>
      </c>
      <c r="X43" s="200" t="s">
        <v>557</v>
      </c>
    </row>
    <row r="44" spans="1:36" ht="45" customHeight="1" x14ac:dyDescent="0.25">
      <c r="D44" s="116" t="s">
        <v>347</v>
      </c>
      <c r="E44" s="24" t="s">
        <v>193</v>
      </c>
      <c r="F44" s="27" t="s">
        <v>539</v>
      </c>
      <c r="G44" s="24" t="s">
        <v>195</v>
      </c>
      <c r="H44" s="50" t="s">
        <v>194</v>
      </c>
      <c r="I44" s="51" t="s">
        <v>14</v>
      </c>
      <c r="J44" s="24" t="s">
        <v>196</v>
      </c>
      <c r="K44" s="24" t="s">
        <v>316</v>
      </c>
      <c r="L44" s="24" t="s">
        <v>197</v>
      </c>
      <c r="M44" s="24" t="s">
        <v>198</v>
      </c>
      <c r="N44" s="26">
        <v>44562</v>
      </c>
      <c r="O44" s="26">
        <v>44865</v>
      </c>
      <c r="P44" s="24" t="s">
        <v>274</v>
      </c>
      <c r="Q44" s="86">
        <v>1.2307692307692308</v>
      </c>
      <c r="R44" s="86">
        <v>0</v>
      </c>
      <c r="S44" s="86">
        <v>0.91199999999999992</v>
      </c>
      <c r="T44" s="64">
        <v>0.79799999999999993</v>
      </c>
      <c r="U44" s="64">
        <v>8.7435897435897445</v>
      </c>
      <c r="V44" s="64">
        <v>4.3717948717948723</v>
      </c>
      <c r="W44" s="65">
        <v>5.1697948717948723</v>
      </c>
      <c r="X44" s="200" t="s">
        <v>557</v>
      </c>
    </row>
    <row r="45" spans="1:36" ht="60" customHeight="1" x14ac:dyDescent="0.25">
      <c r="D45" s="116" t="s">
        <v>348</v>
      </c>
      <c r="E45" s="24" t="s">
        <v>212</v>
      </c>
      <c r="F45" s="27" t="s">
        <v>540</v>
      </c>
      <c r="G45" s="24" t="s">
        <v>210</v>
      </c>
      <c r="H45" s="50" t="s">
        <v>55</v>
      </c>
      <c r="I45" s="51" t="s">
        <v>55</v>
      </c>
      <c r="J45" s="31" t="s">
        <v>208</v>
      </c>
      <c r="K45" s="24" t="s">
        <v>316</v>
      </c>
      <c r="L45" s="24" t="s">
        <v>209</v>
      </c>
      <c r="M45" s="24" t="s">
        <v>211</v>
      </c>
      <c r="N45" s="26">
        <v>44562</v>
      </c>
      <c r="O45" s="26">
        <v>44865</v>
      </c>
      <c r="P45" s="24" t="s">
        <v>19</v>
      </c>
      <c r="Q45" s="86">
        <v>10.153846153846153</v>
      </c>
      <c r="R45" s="86">
        <v>0</v>
      </c>
      <c r="S45" s="86">
        <v>31.679999999999996</v>
      </c>
      <c r="T45" s="64">
        <v>27.719999999999995</v>
      </c>
      <c r="U45" s="64">
        <v>75.836538461538467</v>
      </c>
      <c r="V45" s="64">
        <v>37.918269230769234</v>
      </c>
      <c r="W45" s="65">
        <v>65.638269230769225</v>
      </c>
      <c r="X45" s="200" t="s">
        <v>557</v>
      </c>
    </row>
    <row r="46" spans="1:36" ht="45" customHeight="1" x14ac:dyDescent="0.25">
      <c r="D46" s="116" t="s">
        <v>349</v>
      </c>
      <c r="E46" s="24" t="s">
        <v>213</v>
      </c>
      <c r="F46" s="27" t="s">
        <v>541</v>
      </c>
      <c r="G46" s="24" t="s">
        <v>214</v>
      </c>
      <c r="H46" s="32" t="s">
        <v>48</v>
      </c>
      <c r="I46" s="50" t="s">
        <v>215</v>
      </c>
      <c r="J46" s="31" t="s">
        <v>216</v>
      </c>
      <c r="K46" s="24" t="s">
        <v>316</v>
      </c>
      <c r="L46" s="24" t="s">
        <v>217</v>
      </c>
      <c r="M46" s="24" t="s">
        <v>218</v>
      </c>
      <c r="N46" s="26">
        <v>44562</v>
      </c>
      <c r="O46" s="26">
        <v>44865</v>
      </c>
      <c r="P46" s="24" t="s">
        <v>22</v>
      </c>
      <c r="Q46" s="86">
        <v>17.23076923076923</v>
      </c>
      <c r="R46" s="86">
        <v>17</v>
      </c>
      <c r="S46" s="86">
        <v>14.196000000000002</v>
      </c>
      <c r="T46" s="64">
        <v>12.421500000000002</v>
      </c>
      <c r="U46" s="64">
        <v>64.794871794871796</v>
      </c>
      <c r="V46" s="64">
        <v>32.397435897435898</v>
      </c>
      <c r="W46" s="65">
        <v>44.8189358974359</v>
      </c>
      <c r="X46" s="200" t="s">
        <v>557</v>
      </c>
    </row>
    <row r="47" spans="1:36" ht="45" customHeight="1" x14ac:dyDescent="0.25">
      <c r="D47" s="116" t="s">
        <v>350</v>
      </c>
      <c r="E47" s="24" t="s">
        <v>227</v>
      </c>
      <c r="F47" s="27" t="s">
        <v>542</v>
      </c>
      <c r="G47" s="24" t="s">
        <v>228</v>
      </c>
      <c r="H47" s="52" t="s">
        <v>50</v>
      </c>
      <c r="I47" s="51" t="s">
        <v>40</v>
      </c>
      <c r="J47" s="31" t="s">
        <v>229</v>
      </c>
      <c r="K47" s="24" t="s">
        <v>316</v>
      </c>
      <c r="L47" s="24" t="s">
        <v>230</v>
      </c>
      <c r="M47" s="24" t="s">
        <v>231</v>
      </c>
      <c r="N47" s="26">
        <v>44562</v>
      </c>
      <c r="O47" s="26">
        <v>44926</v>
      </c>
      <c r="P47" s="24" t="s">
        <v>39</v>
      </c>
      <c r="Q47" s="86">
        <v>3.3846153846153846</v>
      </c>
      <c r="R47" s="86">
        <v>0</v>
      </c>
      <c r="S47" s="86">
        <v>5.3999999999999995</v>
      </c>
      <c r="T47" s="64">
        <v>4.7249999999999996</v>
      </c>
      <c r="U47" s="64">
        <v>17.733974358974358</v>
      </c>
      <c r="V47" s="64">
        <v>8.8669871794871788</v>
      </c>
      <c r="W47" s="65">
        <v>13.591987179487178</v>
      </c>
      <c r="X47" s="112" t="s">
        <v>320</v>
      </c>
    </row>
    <row r="48" spans="1:36" ht="180" customHeight="1" x14ac:dyDescent="0.25">
      <c r="C48" s="71"/>
      <c r="D48" s="116" t="s">
        <v>351</v>
      </c>
      <c r="E48" s="24" t="s">
        <v>233</v>
      </c>
      <c r="F48" s="27" t="s">
        <v>543</v>
      </c>
      <c r="G48" s="24" t="s">
        <v>307</v>
      </c>
      <c r="H48" s="50" t="s">
        <v>235</v>
      </c>
      <c r="I48" s="50" t="s">
        <v>234</v>
      </c>
      <c r="J48" s="24" t="s">
        <v>236</v>
      </c>
      <c r="K48" s="24" t="s">
        <v>316</v>
      </c>
      <c r="L48" s="24" t="s">
        <v>237</v>
      </c>
      <c r="M48" s="24" t="s">
        <v>238</v>
      </c>
      <c r="N48" s="26">
        <v>44562</v>
      </c>
      <c r="O48" s="26">
        <v>44926</v>
      </c>
      <c r="P48" s="24" t="s">
        <v>23</v>
      </c>
      <c r="Q48" s="86">
        <v>81.07692307692308</v>
      </c>
      <c r="R48" s="86">
        <v>0</v>
      </c>
      <c r="S48" s="86">
        <v>17.16</v>
      </c>
      <c r="T48" s="64">
        <v>15.015000000000001</v>
      </c>
      <c r="U48" s="64">
        <v>69.253205128205124</v>
      </c>
      <c r="V48" s="64">
        <v>34.626602564102562</v>
      </c>
      <c r="W48" s="65">
        <v>49.641602564102563</v>
      </c>
      <c r="X48" s="200" t="s">
        <v>557</v>
      </c>
    </row>
    <row r="49" spans="1:37" ht="45" hidden="1" customHeight="1" outlineLevel="1" x14ac:dyDescent="0.25">
      <c r="B49" s="27" t="s">
        <v>106</v>
      </c>
      <c r="C49" s="27" t="s">
        <v>101</v>
      </c>
      <c r="D49" s="16" t="s">
        <v>103</v>
      </c>
      <c r="E49" s="24"/>
      <c r="F49" s="27" t="s">
        <v>103</v>
      </c>
      <c r="G49" s="24"/>
      <c r="H49" s="50"/>
      <c r="I49" s="51"/>
      <c r="J49" s="24"/>
      <c r="K49" s="24"/>
      <c r="L49" s="24"/>
      <c r="M49" s="24"/>
      <c r="N49" s="26">
        <v>44562</v>
      </c>
      <c r="O49" s="26"/>
      <c r="P49" s="24" t="s">
        <v>45</v>
      </c>
      <c r="Q49" s="86" t="s">
        <v>45</v>
      </c>
      <c r="R49" s="85" t="s">
        <v>45</v>
      </c>
      <c r="S49" s="85" t="s">
        <v>45</v>
      </c>
      <c r="T49" s="64" t="s">
        <v>45</v>
      </c>
      <c r="U49" s="64" t="s">
        <v>45</v>
      </c>
      <c r="V49" s="64" t="s">
        <v>45</v>
      </c>
      <c r="W49" s="65" t="s">
        <v>45</v>
      </c>
      <c r="X49" s="108" t="s">
        <v>45</v>
      </c>
    </row>
    <row r="50" spans="1:37" ht="45" customHeight="1" collapsed="1" x14ac:dyDescent="0.25">
      <c r="C50" s="27" t="s">
        <v>102</v>
      </c>
      <c r="D50" s="116" t="s">
        <v>352</v>
      </c>
      <c r="E50" s="24" t="s">
        <v>15</v>
      </c>
      <c r="F50" s="27" t="s">
        <v>544</v>
      </c>
      <c r="G50" s="24" t="s">
        <v>232</v>
      </c>
      <c r="H50" s="24" t="s">
        <v>185</v>
      </c>
      <c r="I50" s="24" t="s">
        <v>186</v>
      </c>
      <c r="J50" s="24" t="s">
        <v>187</v>
      </c>
      <c r="K50" s="24" t="s">
        <v>316</v>
      </c>
      <c r="L50" s="24" t="s">
        <v>317</v>
      </c>
      <c r="M50" s="24" t="s">
        <v>249</v>
      </c>
      <c r="N50" s="26">
        <v>44562</v>
      </c>
      <c r="O50" s="26">
        <v>44926</v>
      </c>
      <c r="P50" s="24" t="s">
        <v>13</v>
      </c>
      <c r="Q50" s="86">
        <v>2</v>
      </c>
      <c r="R50" s="86">
        <v>0</v>
      </c>
      <c r="S50" s="86">
        <v>0</v>
      </c>
      <c r="T50" s="64">
        <v>0</v>
      </c>
      <c r="U50" s="64">
        <v>14.208333333333332</v>
      </c>
      <c r="V50" s="64">
        <v>7.1041666666666661</v>
      </c>
      <c r="W50" s="65">
        <v>7.1041666666666661</v>
      </c>
      <c r="X50" s="200" t="s">
        <v>557</v>
      </c>
    </row>
    <row r="51" spans="1:37" ht="30" customHeight="1" x14ac:dyDescent="0.25">
      <c r="D51" s="116" t="s">
        <v>464</v>
      </c>
      <c r="E51" s="24" t="s">
        <v>248</v>
      </c>
      <c r="F51" s="27" t="s">
        <v>545</v>
      </c>
      <c r="G51" s="24" t="s">
        <v>250</v>
      </c>
      <c r="H51" s="120" t="s">
        <v>465</v>
      </c>
      <c r="I51" s="25" t="s">
        <v>27</v>
      </c>
      <c r="J51" s="24" t="s">
        <v>187</v>
      </c>
      <c r="K51" s="24" t="s">
        <v>316</v>
      </c>
      <c r="L51" s="24" t="s">
        <v>468</v>
      </c>
      <c r="M51" s="24" t="s">
        <v>294</v>
      </c>
      <c r="N51" s="26">
        <v>44562</v>
      </c>
      <c r="O51" s="26">
        <v>44926</v>
      </c>
      <c r="P51" s="24" t="s">
        <v>44</v>
      </c>
      <c r="Q51" s="86">
        <v>3</v>
      </c>
      <c r="R51" s="86">
        <v>0</v>
      </c>
      <c r="S51" s="86">
        <v>0</v>
      </c>
      <c r="T51" s="64">
        <v>0</v>
      </c>
      <c r="U51" s="64">
        <v>26.9375</v>
      </c>
      <c r="V51" s="64">
        <v>13.46875</v>
      </c>
      <c r="W51" s="65">
        <v>13.46875</v>
      </c>
      <c r="X51" s="112" t="s">
        <v>320</v>
      </c>
    </row>
    <row r="52" spans="1:37" ht="30" customHeight="1" x14ac:dyDescent="0.25">
      <c r="D52" s="116" t="s">
        <v>463</v>
      </c>
      <c r="E52" s="24" t="s">
        <v>469</v>
      </c>
      <c r="F52" s="27" t="s">
        <v>462</v>
      </c>
      <c r="G52" s="24" t="s">
        <v>470</v>
      </c>
      <c r="H52" s="120" t="s">
        <v>466</v>
      </c>
      <c r="I52" s="25" t="s">
        <v>27</v>
      </c>
      <c r="J52" s="24" t="s">
        <v>187</v>
      </c>
      <c r="K52" s="24" t="s">
        <v>316</v>
      </c>
      <c r="L52" s="24" t="s">
        <v>467</v>
      </c>
      <c r="M52" s="24" t="s">
        <v>471</v>
      </c>
      <c r="N52" s="26">
        <v>44562</v>
      </c>
      <c r="O52" s="26">
        <v>44926</v>
      </c>
      <c r="P52" s="24" t="s">
        <v>44</v>
      </c>
      <c r="Q52" s="86">
        <v>22</v>
      </c>
      <c r="R52" s="86">
        <v>0</v>
      </c>
      <c r="S52" s="86">
        <v>24.624000000000002</v>
      </c>
      <c r="T52" s="64">
        <v>21.546000000000003</v>
      </c>
      <c r="U52" s="64">
        <v>197.54166666666666</v>
      </c>
      <c r="V52" s="64">
        <v>98.770833333333329</v>
      </c>
      <c r="W52" s="65">
        <v>120.31683333333334</v>
      </c>
      <c r="X52" s="112" t="s">
        <v>320</v>
      </c>
    </row>
    <row r="53" spans="1:37" ht="45.75" customHeight="1" x14ac:dyDescent="0.25">
      <c r="D53" s="116" t="s">
        <v>353</v>
      </c>
      <c r="E53" s="24" t="s">
        <v>362</v>
      </c>
      <c r="F53" s="27" t="s">
        <v>546</v>
      </c>
      <c r="G53" s="24" t="s">
        <v>360</v>
      </c>
      <c r="H53" s="28" t="s">
        <v>30</v>
      </c>
      <c r="I53" s="25" t="s">
        <v>32</v>
      </c>
      <c r="J53" s="24" t="s">
        <v>256</v>
      </c>
      <c r="K53" s="24" t="s">
        <v>316</v>
      </c>
      <c r="L53" s="24" t="s">
        <v>318</v>
      </c>
      <c r="M53" s="24" t="s">
        <v>361</v>
      </c>
      <c r="N53" s="26">
        <v>44562</v>
      </c>
      <c r="O53" s="26">
        <v>44926</v>
      </c>
      <c r="P53" s="24" t="s">
        <v>31</v>
      </c>
      <c r="Q53" s="86">
        <v>6</v>
      </c>
      <c r="R53" s="86">
        <v>0</v>
      </c>
      <c r="S53" s="86">
        <v>0</v>
      </c>
      <c r="T53" s="64">
        <v>0</v>
      </c>
      <c r="U53" s="64">
        <v>28.6875</v>
      </c>
      <c r="V53" s="64">
        <v>14.34375</v>
      </c>
      <c r="W53" s="65">
        <v>14.34375</v>
      </c>
      <c r="X53" s="200" t="s">
        <v>557</v>
      </c>
      <c r="Z53" s="13"/>
      <c r="AA53" s="13"/>
      <c r="AB53" s="13"/>
      <c r="AC53" s="13"/>
      <c r="AD53" s="13"/>
    </row>
    <row r="54" spans="1:37" ht="9.9499999999999993" customHeight="1" x14ac:dyDescent="0.25">
      <c r="B54" s="71"/>
      <c r="C54" s="71"/>
      <c r="D54" s="71"/>
      <c r="E54" s="72"/>
      <c r="F54" s="71"/>
      <c r="G54" s="72"/>
      <c r="H54" s="107"/>
      <c r="I54" s="72"/>
      <c r="J54" s="72"/>
      <c r="K54" s="72"/>
      <c r="L54" s="72"/>
      <c r="M54" s="72"/>
      <c r="N54" s="72"/>
      <c r="O54" s="72"/>
      <c r="P54" s="72"/>
      <c r="Q54" s="77"/>
      <c r="R54" s="77"/>
      <c r="S54" s="87"/>
      <c r="T54" s="71"/>
      <c r="U54" s="71"/>
      <c r="V54" s="71"/>
      <c r="W54" s="72"/>
      <c r="Y54" s="13"/>
      <c r="AE54" s="13"/>
      <c r="AF54" s="13"/>
      <c r="AG54" s="13"/>
      <c r="AH54" s="13"/>
      <c r="AI54" s="13"/>
      <c r="AJ54" s="13"/>
      <c r="AK54" s="13"/>
    </row>
    <row r="55" spans="1:37" ht="45" hidden="1" customHeight="1" outlineLevel="1" x14ac:dyDescent="0.25">
      <c r="A55" s="44" t="s">
        <v>107</v>
      </c>
      <c r="B55" s="44" t="s">
        <v>108</v>
      </c>
      <c r="C55" s="44" t="s">
        <v>111</v>
      </c>
      <c r="D55" s="16" t="s">
        <v>117</v>
      </c>
      <c r="E55" s="15"/>
      <c r="F55" s="16"/>
      <c r="G55" s="15"/>
      <c r="H55" s="121"/>
      <c r="I55" s="119"/>
      <c r="J55" s="15"/>
      <c r="K55" s="15"/>
      <c r="L55" s="15"/>
      <c r="M55" s="15"/>
      <c r="N55" s="15"/>
      <c r="O55" s="15"/>
      <c r="P55" s="44" t="s">
        <v>45</v>
      </c>
      <c r="Q55" s="74" t="s">
        <v>45</v>
      </c>
      <c r="R55" s="74" t="s">
        <v>45</v>
      </c>
      <c r="S55" s="74" t="s">
        <v>45</v>
      </c>
      <c r="T55" s="64" t="s">
        <v>45</v>
      </c>
      <c r="U55" s="64" t="s">
        <v>45</v>
      </c>
      <c r="V55" s="64" t="s">
        <v>45</v>
      </c>
      <c r="W55" s="65" t="s">
        <v>45</v>
      </c>
      <c r="X55" s="108" t="s">
        <v>45</v>
      </c>
    </row>
    <row r="56" spans="1:37" ht="30" hidden="1" customHeight="1" outlineLevel="1" x14ac:dyDescent="0.25">
      <c r="C56" s="44" t="s">
        <v>112</v>
      </c>
      <c r="D56" s="16" t="s">
        <v>118</v>
      </c>
      <c r="E56" s="15"/>
      <c r="F56" s="16"/>
      <c r="G56" s="15"/>
      <c r="H56" s="121"/>
      <c r="I56" s="123"/>
      <c r="J56" s="15"/>
      <c r="K56" s="15"/>
      <c r="L56" s="15"/>
      <c r="M56" s="15"/>
      <c r="N56" s="15"/>
      <c r="O56" s="15"/>
      <c r="P56" s="44" t="s">
        <v>45</v>
      </c>
      <c r="Q56" s="74" t="s">
        <v>45</v>
      </c>
      <c r="R56" s="74" t="s">
        <v>45</v>
      </c>
      <c r="S56" s="74" t="s">
        <v>45</v>
      </c>
      <c r="T56" s="64" t="s">
        <v>45</v>
      </c>
      <c r="U56" s="64" t="s">
        <v>45</v>
      </c>
      <c r="V56" s="64" t="s">
        <v>45</v>
      </c>
      <c r="W56" s="65" t="s">
        <v>45</v>
      </c>
      <c r="X56" s="108" t="s">
        <v>45</v>
      </c>
    </row>
    <row r="57" spans="1:37" ht="60" customHeight="1" collapsed="1" x14ac:dyDescent="0.25">
      <c r="B57" s="34" t="s">
        <v>109</v>
      </c>
      <c r="C57" s="43" t="s">
        <v>113</v>
      </c>
      <c r="D57" s="118" t="s">
        <v>354</v>
      </c>
      <c r="E57" s="44" t="s">
        <v>180</v>
      </c>
      <c r="F57" s="44" t="s">
        <v>547</v>
      </c>
      <c r="G57" s="44" t="s">
        <v>181</v>
      </c>
      <c r="H57" s="122" t="s">
        <v>12</v>
      </c>
      <c r="I57" s="124" t="s">
        <v>14</v>
      </c>
      <c r="J57" s="44" t="s">
        <v>182</v>
      </c>
      <c r="K57" s="44" t="s">
        <v>316</v>
      </c>
      <c r="L57" s="44" t="s">
        <v>183</v>
      </c>
      <c r="M57" s="44" t="s">
        <v>184</v>
      </c>
      <c r="N57" s="45">
        <v>44562</v>
      </c>
      <c r="O57" s="45">
        <v>44926</v>
      </c>
      <c r="P57" s="44" t="s">
        <v>13</v>
      </c>
      <c r="Q57" s="74">
        <v>1</v>
      </c>
      <c r="R57" s="74">
        <v>0</v>
      </c>
      <c r="S57" s="74">
        <v>0</v>
      </c>
      <c r="T57" s="64">
        <v>0</v>
      </c>
      <c r="U57" s="64">
        <v>7.1041666666666661</v>
      </c>
      <c r="V57" s="64">
        <v>3.552083333333333</v>
      </c>
      <c r="W57" s="65">
        <v>3.552083333333333</v>
      </c>
      <c r="X57" s="200" t="s">
        <v>557</v>
      </c>
    </row>
    <row r="58" spans="1:37" ht="30" hidden="1" customHeight="1" outlineLevel="1" x14ac:dyDescent="0.25">
      <c r="C58" s="44" t="s">
        <v>114</v>
      </c>
      <c r="D58" s="117" t="s">
        <v>119</v>
      </c>
      <c r="E58" s="15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44" t="s">
        <v>45</v>
      </c>
      <c r="Q58" s="44" t="s">
        <v>45</v>
      </c>
      <c r="R58" s="44" t="s">
        <v>45</v>
      </c>
      <c r="S58" s="44" t="s">
        <v>45</v>
      </c>
      <c r="T58" s="64" t="s">
        <v>45</v>
      </c>
      <c r="U58" s="64"/>
      <c r="V58" s="64"/>
      <c r="W58" s="65"/>
      <c r="X58" s="108" t="s">
        <v>45</v>
      </c>
    </row>
    <row r="59" spans="1:37" ht="30" customHeight="1" collapsed="1" thickBot="1" x14ac:dyDescent="0.3">
      <c r="B59" s="44" t="s">
        <v>110</v>
      </c>
      <c r="C59" s="44" t="s">
        <v>115</v>
      </c>
      <c r="D59" s="118" t="s">
        <v>355</v>
      </c>
      <c r="E59" s="44" t="s">
        <v>288</v>
      </c>
      <c r="F59" s="44" t="s">
        <v>548</v>
      </c>
      <c r="G59" s="44" t="s">
        <v>287</v>
      </c>
      <c r="H59" s="44" t="s">
        <v>319</v>
      </c>
      <c r="I59" s="44" t="s">
        <v>290</v>
      </c>
      <c r="J59" s="44" t="s">
        <v>289</v>
      </c>
      <c r="K59" s="44" t="s">
        <v>316</v>
      </c>
      <c r="L59" s="44" t="s">
        <v>296</v>
      </c>
      <c r="M59" s="44" t="s">
        <v>295</v>
      </c>
      <c r="N59" s="104">
        <v>44652</v>
      </c>
      <c r="O59" s="104">
        <v>44805</v>
      </c>
      <c r="P59" s="44" t="s">
        <v>3</v>
      </c>
      <c r="Q59" s="44">
        <v>3.75</v>
      </c>
      <c r="R59" s="74">
        <v>0</v>
      </c>
      <c r="S59" s="44">
        <v>0</v>
      </c>
      <c r="T59" s="64">
        <v>0</v>
      </c>
      <c r="U59" s="64">
        <v>22.3828125</v>
      </c>
      <c r="V59" s="64">
        <v>11.19140625</v>
      </c>
      <c r="W59" s="65">
        <v>11.19140625</v>
      </c>
      <c r="X59" s="200" t="s">
        <v>557</v>
      </c>
    </row>
    <row r="60" spans="1:37" ht="30" hidden="1" customHeight="1" outlineLevel="1" thickBot="1" x14ac:dyDescent="0.3">
      <c r="C60" s="44" t="s">
        <v>116</v>
      </c>
      <c r="D60" s="16" t="s">
        <v>120</v>
      </c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44" t="s">
        <v>45</v>
      </c>
      <c r="Q60" s="44" t="s">
        <v>45</v>
      </c>
      <c r="R60" s="44" t="s">
        <v>45</v>
      </c>
      <c r="S60" s="44" t="s">
        <v>45</v>
      </c>
      <c r="T60" s="64" t="s">
        <v>45</v>
      </c>
      <c r="U60" s="64" t="s">
        <v>45</v>
      </c>
      <c r="V60" s="64" t="s">
        <v>45</v>
      </c>
      <c r="W60" s="65" t="s">
        <v>45</v>
      </c>
    </row>
    <row r="61" spans="1:37" ht="15" customHeight="1" collapsed="1" thickBot="1" x14ac:dyDescent="0.3">
      <c r="C61" s="54" t="s">
        <v>280</v>
      </c>
      <c r="D61" s="46" t="s">
        <v>284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 t="s">
        <v>268</v>
      </c>
      <c r="Q61" s="46"/>
      <c r="R61" s="46"/>
      <c r="S61" s="69">
        <v>31</v>
      </c>
      <c r="T61" s="64">
        <v>27.125</v>
      </c>
      <c r="U61" s="64"/>
      <c r="W61" s="67">
        <v>27.125</v>
      </c>
    </row>
    <row r="62" spans="1:37" ht="15.75" customHeight="1" thickBot="1" x14ac:dyDescent="0.3">
      <c r="T62" s="68">
        <v>450.63024999999999</v>
      </c>
      <c r="U62" s="68">
        <v>2723.1497676282047</v>
      </c>
      <c r="V62" s="68">
        <v>1406.1748838141023</v>
      </c>
      <c r="W62" s="68">
        <v>1856.8051338141029</v>
      </c>
    </row>
    <row r="63" spans="1:37" x14ac:dyDescent="0.25">
      <c r="V63" s="53"/>
      <c r="W63" s="53"/>
    </row>
    <row r="64" spans="1:37" x14ac:dyDescent="0.25">
      <c r="V64" s="53"/>
      <c r="W64" s="53"/>
    </row>
    <row r="65" spans="1:23" x14ac:dyDescent="0.25">
      <c r="V65" s="53"/>
      <c r="W65" s="53"/>
    </row>
    <row r="66" spans="1:23" x14ac:dyDescent="0.25">
      <c r="V66" s="53"/>
      <c r="W66" s="53"/>
    </row>
    <row r="67" spans="1:23" x14ac:dyDescent="0.25">
      <c r="V67" s="53"/>
      <c r="W67" s="53"/>
    </row>
    <row r="68" spans="1:23" x14ac:dyDescent="0.25">
      <c r="V68" s="53"/>
      <c r="W68" s="53"/>
    </row>
    <row r="69" spans="1:23" x14ac:dyDescent="0.25">
      <c r="V69" s="53"/>
      <c r="W69" s="53"/>
    </row>
    <row r="70" spans="1:23" x14ac:dyDescent="0.25">
      <c r="V70" s="53"/>
      <c r="W70" s="53"/>
    </row>
    <row r="71" spans="1:23" x14ac:dyDescent="0.25">
      <c r="A71" s="63"/>
      <c r="B71" s="63"/>
      <c r="V71" s="53"/>
      <c r="W71" s="53"/>
    </row>
    <row r="72" spans="1:23" x14ac:dyDescent="0.25">
      <c r="A72" s="63"/>
      <c r="B72" s="63"/>
      <c r="V72" s="53"/>
      <c r="W72" s="53"/>
    </row>
    <row r="73" spans="1:23" x14ac:dyDescent="0.25">
      <c r="V73" s="53"/>
      <c r="W73" s="53"/>
    </row>
    <row r="74" spans="1:23" x14ac:dyDescent="0.25">
      <c r="V74" s="53"/>
      <c r="W74" s="53"/>
    </row>
    <row r="75" spans="1:23" x14ac:dyDescent="0.25">
      <c r="B75" s="128"/>
      <c r="V75" s="53"/>
      <c r="W75" s="53"/>
    </row>
    <row r="76" spans="1:23" x14ac:dyDescent="0.25">
      <c r="V76" s="53"/>
      <c r="W76" s="53"/>
    </row>
    <row r="77" spans="1:23" x14ac:dyDescent="0.25">
      <c r="V77" s="53"/>
      <c r="W77" s="53"/>
    </row>
    <row r="78" spans="1:23" x14ac:dyDescent="0.25">
      <c r="V78" s="53"/>
      <c r="W78" s="53"/>
    </row>
    <row r="79" spans="1:23" x14ac:dyDescent="0.25">
      <c r="V79" s="53"/>
      <c r="W79" s="53"/>
    </row>
    <row r="80" spans="1:23" x14ac:dyDescent="0.25">
      <c r="V80" s="53"/>
      <c r="W80" s="53"/>
    </row>
    <row r="81" spans="22:23" x14ac:dyDescent="0.25">
      <c r="V81" s="53"/>
      <c r="W81" s="53"/>
    </row>
    <row r="82" spans="22:23" x14ac:dyDescent="0.25">
      <c r="V82" s="53"/>
      <c r="W82" s="53"/>
    </row>
    <row r="83" spans="22:23" x14ac:dyDescent="0.25">
      <c r="V83" s="53"/>
      <c r="W83" s="53"/>
    </row>
    <row r="84" spans="22:23" x14ac:dyDescent="0.25">
      <c r="V84" s="53"/>
      <c r="W84" s="53"/>
    </row>
    <row r="85" spans="22:23" x14ac:dyDescent="0.25">
      <c r="V85" s="53"/>
      <c r="W85" s="53"/>
    </row>
    <row r="86" spans="22:23" x14ac:dyDescent="0.25">
      <c r="V86" s="53"/>
      <c r="W86" s="53"/>
    </row>
    <row r="87" spans="22:23" x14ac:dyDescent="0.25">
      <c r="V87" s="53"/>
      <c r="W87" s="53"/>
    </row>
    <row r="88" spans="22:23" x14ac:dyDescent="0.25">
      <c r="V88" s="53"/>
      <c r="W88" s="53"/>
    </row>
    <row r="89" spans="22:23" x14ac:dyDescent="0.25">
      <c r="V89" s="53"/>
      <c r="W89" s="53"/>
    </row>
    <row r="90" spans="22:23" x14ac:dyDescent="0.25">
      <c r="V90" s="53"/>
      <c r="W90" s="53"/>
    </row>
    <row r="91" spans="22:23" x14ac:dyDescent="0.25">
      <c r="V91" s="53"/>
      <c r="W91" s="53"/>
    </row>
    <row r="92" spans="22:23" x14ac:dyDescent="0.25">
      <c r="V92" s="53"/>
      <c r="W92" s="53"/>
    </row>
    <row r="93" spans="22:23" x14ac:dyDescent="0.25">
      <c r="V93" s="53"/>
      <c r="W93" s="53"/>
    </row>
    <row r="94" spans="22:23" x14ac:dyDescent="0.25">
      <c r="V94" s="53"/>
      <c r="W94" s="53"/>
    </row>
    <row r="95" spans="22:23" x14ac:dyDescent="0.25">
      <c r="V95" s="53"/>
      <c r="W95" s="53"/>
    </row>
    <row r="96" spans="22:23" x14ac:dyDescent="0.25">
      <c r="V96" s="53"/>
      <c r="W96" s="53"/>
    </row>
    <row r="97" spans="22:23" x14ac:dyDescent="0.25">
      <c r="V97" s="53"/>
      <c r="W97" s="53"/>
    </row>
    <row r="98" spans="22:23" x14ac:dyDescent="0.25">
      <c r="V98" s="53"/>
      <c r="W98" s="53"/>
    </row>
    <row r="99" spans="22:23" x14ac:dyDescent="0.25">
      <c r="V99" s="53"/>
      <c r="W99" s="53"/>
    </row>
    <row r="100" spans="22:23" x14ac:dyDescent="0.25">
      <c r="V100" s="53"/>
      <c r="W100" s="53"/>
    </row>
    <row r="101" spans="22:23" x14ac:dyDescent="0.25">
      <c r="V101" s="53"/>
      <c r="W101" s="53"/>
    </row>
    <row r="102" spans="22:23" x14ac:dyDescent="0.25">
      <c r="V102" s="53"/>
      <c r="W102" s="53"/>
    </row>
    <row r="103" spans="22:23" x14ac:dyDescent="0.25">
      <c r="V103" s="53"/>
      <c r="W103" s="53"/>
    </row>
    <row r="104" spans="22:23" x14ac:dyDescent="0.25">
      <c r="V104" s="53"/>
      <c r="W104" s="53"/>
    </row>
    <row r="105" spans="22:23" x14ac:dyDescent="0.25">
      <c r="V105" s="53"/>
      <c r="W105" s="53"/>
    </row>
    <row r="106" spans="22:23" x14ac:dyDescent="0.25">
      <c r="V106" s="53"/>
      <c r="W106" s="53"/>
    </row>
    <row r="107" spans="22:23" x14ac:dyDescent="0.25">
      <c r="V107" s="53"/>
      <c r="W107" s="53"/>
    </row>
    <row r="108" spans="22:23" x14ac:dyDescent="0.25">
      <c r="V108" s="53"/>
      <c r="W108" s="53"/>
    </row>
    <row r="109" spans="22:23" x14ac:dyDescent="0.25">
      <c r="V109" s="53"/>
      <c r="W109" s="53"/>
    </row>
    <row r="110" spans="22:23" x14ac:dyDescent="0.25">
      <c r="V110" s="53"/>
      <c r="W110" s="53"/>
    </row>
    <row r="111" spans="22:23" x14ac:dyDescent="0.25">
      <c r="V111" s="53"/>
      <c r="W111" s="53"/>
    </row>
    <row r="112" spans="22:23" x14ac:dyDescent="0.25">
      <c r="V112" s="53"/>
      <c r="W112" s="53"/>
    </row>
    <row r="113" spans="22:23" x14ac:dyDescent="0.25">
      <c r="V113" s="53"/>
      <c r="W113" s="53"/>
    </row>
    <row r="114" spans="22:23" x14ac:dyDescent="0.25">
      <c r="V114" s="53"/>
      <c r="W114" s="53"/>
    </row>
    <row r="115" spans="22:23" x14ac:dyDescent="0.25">
      <c r="V115" s="53"/>
      <c r="W115" s="53"/>
    </row>
    <row r="116" spans="22:23" x14ac:dyDescent="0.25">
      <c r="V116" s="53"/>
      <c r="W116" s="53"/>
    </row>
    <row r="117" spans="22:23" x14ac:dyDescent="0.25">
      <c r="V117" s="53"/>
      <c r="W117" s="53"/>
    </row>
    <row r="118" spans="22:23" x14ac:dyDescent="0.25">
      <c r="V118" s="53"/>
      <c r="W118" s="53"/>
    </row>
    <row r="119" spans="22:23" x14ac:dyDescent="0.25">
      <c r="V119" s="53"/>
      <c r="W119" s="53"/>
    </row>
    <row r="120" spans="22:23" x14ac:dyDescent="0.25">
      <c r="V120" s="53"/>
      <c r="W120" s="53"/>
    </row>
    <row r="121" spans="22:23" x14ac:dyDescent="0.25">
      <c r="V121" s="53"/>
      <c r="W121" s="53"/>
    </row>
    <row r="122" spans="22:23" x14ac:dyDescent="0.25">
      <c r="V122" s="53"/>
      <c r="W122" s="53"/>
    </row>
    <row r="123" spans="22:23" x14ac:dyDescent="0.25">
      <c r="V123" s="53"/>
      <c r="W123" s="53"/>
    </row>
    <row r="124" spans="22:23" x14ac:dyDescent="0.25">
      <c r="V124" s="53"/>
      <c r="W124" s="53"/>
    </row>
    <row r="125" spans="22:23" x14ac:dyDescent="0.25">
      <c r="V125" s="53"/>
      <c r="W125" s="53"/>
    </row>
    <row r="126" spans="22:23" x14ac:dyDescent="0.25">
      <c r="V126" s="53"/>
      <c r="W126" s="53"/>
    </row>
    <row r="127" spans="22:23" x14ac:dyDescent="0.25">
      <c r="V127" s="53"/>
      <c r="W127" s="53"/>
    </row>
    <row r="128" spans="22:23" x14ac:dyDescent="0.25">
      <c r="V128" s="53"/>
      <c r="W128" s="53"/>
    </row>
    <row r="129" spans="22:23" x14ac:dyDescent="0.25">
      <c r="V129" s="53"/>
      <c r="W129" s="53"/>
    </row>
    <row r="130" spans="22:23" x14ac:dyDescent="0.25">
      <c r="V130" s="53"/>
      <c r="W130" s="53"/>
    </row>
    <row r="131" spans="22:23" x14ac:dyDescent="0.25">
      <c r="V131" s="53"/>
      <c r="W131" s="53"/>
    </row>
    <row r="132" spans="22:23" x14ac:dyDescent="0.25">
      <c r="V132" s="53"/>
      <c r="W132" s="53"/>
    </row>
    <row r="133" spans="22:23" x14ac:dyDescent="0.25">
      <c r="V133" s="53"/>
      <c r="W133" s="53"/>
    </row>
    <row r="134" spans="22:23" x14ac:dyDescent="0.25">
      <c r="V134" s="53"/>
      <c r="W134" s="53"/>
    </row>
    <row r="135" spans="22:23" x14ac:dyDescent="0.25">
      <c r="V135" s="53"/>
      <c r="W135" s="53"/>
    </row>
    <row r="136" spans="22:23" x14ac:dyDescent="0.25">
      <c r="V136" s="53"/>
      <c r="W136" s="53"/>
    </row>
    <row r="137" spans="22:23" x14ac:dyDescent="0.25">
      <c r="V137" s="53"/>
      <c r="W137" s="53"/>
    </row>
    <row r="138" spans="22:23" x14ac:dyDescent="0.25">
      <c r="V138" s="53"/>
      <c r="W138" s="53"/>
    </row>
    <row r="139" spans="22:23" x14ac:dyDescent="0.25">
      <c r="V139" s="53"/>
      <c r="W139" s="53"/>
    </row>
    <row r="140" spans="22:23" x14ac:dyDescent="0.25">
      <c r="V140" s="53"/>
      <c r="W140" s="53"/>
    </row>
    <row r="141" spans="22:23" x14ac:dyDescent="0.25">
      <c r="V141" s="53"/>
      <c r="W141" s="53"/>
    </row>
    <row r="142" spans="22:23" x14ac:dyDescent="0.25">
      <c r="V142" s="53"/>
      <c r="W142" s="53"/>
    </row>
    <row r="143" spans="22:23" x14ac:dyDescent="0.25">
      <c r="V143" s="53"/>
      <c r="W143" s="53"/>
    </row>
    <row r="144" spans="22:23" x14ac:dyDescent="0.25">
      <c r="V144" s="53"/>
      <c r="W144" s="53"/>
    </row>
    <row r="145" spans="22:23" x14ac:dyDescent="0.25">
      <c r="V145" s="53"/>
      <c r="W145" s="53"/>
    </row>
    <row r="146" spans="22:23" x14ac:dyDescent="0.25">
      <c r="V146" s="53"/>
      <c r="W146" s="53"/>
    </row>
    <row r="147" spans="22:23" x14ac:dyDescent="0.25">
      <c r="V147" s="53"/>
      <c r="W147" s="53"/>
    </row>
    <row r="148" spans="22:23" x14ac:dyDescent="0.25">
      <c r="V148" s="53"/>
      <c r="W148" s="53"/>
    </row>
    <row r="149" spans="22:23" x14ac:dyDescent="0.25">
      <c r="V149" s="53"/>
      <c r="W149" s="53"/>
    </row>
    <row r="150" spans="22:23" x14ac:dyDescent="0.25">
      <c r="V150" s="53"/>
      <c r="W150" s="53"/>
    </row>
    <row r="151" spans="22:23" x14ac:dyDescent="0.25">
      <c r="V151" s="53"/>
      <c r="W151" s="53"/>
    </row>
    <row r="152" spans="22:23" x14ac:dyDescent="0.25">
      <c r="V152" s="53"/>
      <c r="W152" s="53"/>
    </row>
    <row r="153" spans="22:23" x14ac:dyDescent="0.25">
      <c r="V153" s="53"/>
      <c r="W153" s="53"/>
    </row>
    <row r="154" spans="22:23" x14ac:dyDescent="0.25">
      <c r="V154" s="53"/>
      <c r="W154" s="53"/>
    </row>
    <row r="155" spans="22:23" x14ac:dyDescent="0.25">
      <c r="V155" s="53"/>
      <c r="W155" s="53"/>
    </row>
    <row r="156" spans="22:23" x14ac:dyDescent="0.25">
      <c r="V156" s="53"/>
      <c r="W156" s="53"/>
    </row>
    <row r="157" spans="22:23" x14ac:dyDescent="0.25">
      <c r="V157" s="53"/>
      <c r="W157" s="53"/>
    </row>
    <row r="158" spans="22:23" x14ac:dyDescent="0.25">
      <c r="V158" s="53"/>
      <c r="W158" s="53"/>
    </row>
    <row r="159" spans="22:23" x14ac:dyDescent="0.25">
      <c r="V159" s="53"/>
      <c r="W159" s="53"/>
    </row>
    <row r="160" spans="22:23" x14ac:dyDescent="0.25">
      <c r="V160" s="53"/>
      <c r="W160" s="53"/>
    </row>
    <row r="161" spans="22:23" x14ac:dyDescent="0.25">
      <c r="V161" s="53"/>
      <c r="W161" s="53"/>
    </row>
    <row r="162" spans="22:23" x14ac:dyDescent="0.25">
      <c r="V162" s="53"/>
      <c r="W162" s="53"/>
    </row>
    <row r="163" spans="22:23" x14ac:dyDescent="0.25">
      <c r="V163" s="53"/>
      <c r="W163" s="53"/>
    </row>
    <row r="164" spans="22:23" x14ac:dyDescent="0.25">
      <c r="V164" s="53"/>
      <c r="W164" s="53"/>
    </row>
    <row r="165" spans="22:23" x14ac:dyDescent="0.25">
      <c r="V165" s="53"/>
      <c r="W165" s="53"/>
    </row>
    <row r="166" spans="22:23" x14ac:dyDescent="0.25">
      <c r="V166" s="53"/>
      <c r="W166" s="53"/>
    </row>
    <row r="167" spans="22:23" x14ac:dyDescent="0.25">
      <c r="V167" s="53"/>
      <c r="W167" s="53"/>
    </row>
    <row r="168" spans="22:23" x14ac:dyDescent="0.25">
      <c r="V168" s="53"/>
      <c r="W168" s="53"/>
    </row>
    <row r="169" spans="22:23" x14ac:dyDescent="0.25">
      <c r="V169" s="53"/>
      <c r="W169" s="53"/>
    </row>
    <row r="170" spans="22:23" x14ac:dyDescent="0.25">
      <c r="V170" s="53"/>
      <c r="W170" s="53"/>
    </row>
    <row r="171" spans="22:23" x14ac:dyDescent="0.25">
      <c r="V171" s="53"/>
      <c r="W171" s="53"/>
    </row>
    <row r="172" spans="22:23" x14ac:dyDescent="0.25">
      <c r="V172" s="53"/>
      <c r="W172" s="53"/>
    </row>
    <row r="173" spans="22:23" x14ac:dyDescent="0.25">
      <c r="V173" s="53"/>
      <c r="W173" s="53"/>
    </row>
    <row r="174" spans="22:23" x14ac:dyDescent="0.25">
      <c r="V174" s="53"/>
      <c r="W174" s="53"/>
    </row>
    <row r="175" spans="22:23" x14ac:dyDescent="0.25">
      <c r="V175" s="53"/>
      <c r="W175" s="53"/>
    </row>
    <row r="176" spans="22:23" x14ac:dyDescent="0.25">
      <c r="V176" s="53"/>
      <c r="W176" s="53"/>
    </row>
    <row r="177" spans="22:23" x14ac:dyDescent="0.25">
      <c r="V177" s="53"/>
      <c r="W177" s="53"/>
    </row>
    <row r="178" spans="22:23" x14ac:dyDescent="0.25">
      <c r="V178" s="53"/>
      <c r="W178" s="53"/>
    </row>
    <row r="179" spans="22:23" x14ac:dyDescent="0.25">
      <c r="V179" s="53"/>
      <c r="W179" s="53"/>
    </row>
    <row r="180" spans="22:23" x14ac:dyDescent="0.25">
      <c r="V180" s="53"/>
      <c r="W180" s="53"/>
    </row>
    <row r="181" spans="22:23" x14ac:dyDescent="0.25">
      <c r="V181" s="53"/>
      <c r="W181" s="53"/>
    </row>
    <row r="182" spans="22:23" x14ac:dyDescent="0.25">
      <c r="V182" s="53"/>
      <c r="W182" s="53"/>
    </row>
    <row r="183" spans="22:23" x14ac:dyDescent="0.25">
      <c r="V183" s="53"/>
      <c r="W183" s="53"/>
    </row>
    <row r="184" spans="22:23" x14ac:dyDescent="0.25">
      <c r="V184" s="53"/>
      <c r="W184" s="53"/>
    </row>
    <row r="185" spans="22:23" x14ac:dyDescent="0.25">
      <c r="V185" s="53"/>
      <c r="W185" s="53"/>
    </row>
    <row r="186" spans="22:23" x14ac:dyDescent="0.25">
      <c r="V186" s="53"/>
      <c r="W186" s="53"/>
    </row>
    <row r="187" spans="22:23" x14ac:dyDescent="0.25">
      <c r="V187" s="53"/>
      <c r="W187" s="53"/>
    </row>
    <row r="188" spans="22:23" x14ac:dyDescent="0.25">
      <c r="V188" s="53"/>
      <c r="W188" s="53"/>
    </row>
    <row r="189" spans="22:23" x14ac:dyDescent="0.25">
      <c r="V189" s="53"/>
      <c r="W189" s="53"/>
    </row>
    <row r="190" spans="22:23" x14ac:dyDescent="0.25">
      <c r="V190" s="53"/>
      <c r="W190" s="53"/>
    </row>
    <row r="191" spans="22:23" x14ac:dyDescent="0.25">
      <c r="V191" s="53"/>
      <c r="W191" s="53"/>
    </row>
    <row r="192" spans="22:23" x14ac:dyDescent="0.25">
      <c r="V192" s="53"/>
      <c r="W192" s="53"/>
    </row>
    <row r="193" spans="22:23" x14ac:dyDescent="0.25">
      <c r="V193" s="53"/>
      <c r="W193" s="53"/>
    </row>
    <row r="194" spans="22:23" x14ac:dyDescent="0.25">
      <c r="V194" s="53"/>
      <c r="W194" s="53"/>
    </row>
    <row r="195" spans="22:23" x14ac:dyDescent="0.25">
      <c r="V195" s="53"/>
      <c r="W195" s="53"/>
    </row>
    <row r="196" spans="22:23" x14ac:dyDescent="0.25">
      <c r="V196" s="53"/>
      <c r="W196" s="53"/>
    </row>
    <row r="197" spans="22:23" x14ac:dyDescent="0.25">
      <c r="V197" s="53"/>
      <c r="W197" s="53"/>
    </row>
    <row r="198" spans="22:23" x14ac:dyDescent="0.25">
      <c r="V198" s="53"/>
      <c r="W198" s="53"/>
    </row>
    <row r="199" spans="22:23" x14ac:dyDescent="0.25">
      <c r="V199" s="53"/>
      <c r="W199" s="53"/>
    </row>
    <row r="200" spans="22:23" x14ac:dyDescent="0.25">
      <c r="V200" s="53"/>
      <c r="W200" s="53"/>
    </row>
    <row r="201" spans="22:23" x14ac:dyDescent="0.25">
      <c r="V201" s="53"/>
      <c r="W201" s="53"/>
    </row>
    <row r="202" spans="22:23" x14ac:dyDescent="0.25">
      <c r="V202" s="53"/>
      <c r="W202" s="53"/>
    </row>
    <row r="203" spans="22:23" x14ac:dyDescent="0.25">
      <c r="V203" s="53"/>
      <c r="W203" s="53"/>
    </row>
    <row r="204" spans="22:23" x14ac:dyDescent="0.25">
      <c r="V204" s="53"/>
      <c r="W204" s="53"/>
    </row>
    <row r="205" spans="22:23" x14ac:dyDescent="0.25">
      <c r="V205" s="53"/>
      <c r="W205" s="53"/>
    </row>
    <row r="206" spans="22:23" x14ac:dyDescent="0.25">
      <c r="V206" s="53"/>
      <c r="W206" s="53"/>
    </row>
    <row r="207" spans="22:23" x14ac:dyDescent="0.25">
      <c r="V207" s="53"/>
      <c r="W207" s="53"/>
    </row>
    <row r="208" spans="22:23" x14ac:dyDescent="0.25">
      <c r="V208" s="53"/>
      <c r="W208" s="53"/>
    </row>
    <row r="209" spans="22:23" x14ac:dyDescent="0.25">
      <c r="V209" s="53"/>
      <c r="W209" s="53"/>
    </row>
    <row r="210" spans="22:23" x14ac:dyDescent="0.25">
      <c r="V210" s="53"/>
      <c r="W210" s="53"/>
    </row>
    <row r="211" spans="22:23" x14ac:dyDescent="0.25">
      <c r="V211" s="53"/>
      <c r="W211" s="53"/>
    </row>
    <row r="212" spans="22:23" x14ac:dyDescent="0.25">
      <c r="V212" s="53"/>
      <c r="W212" s="53"/>
    </row>
    <row r="213" spans="22:23" x14ac:dyDescent="0.25">
      <c r="V213" s="53"/>
      <c r="W213" s="53"/>
    </row>
    <row r="214" spans="22:23" x14ac:dyDescent="0.25">
      <c r="V214" s="53"/>
      <c r="W214" s="53"/>
    </row>
    <row r="215" spans="22:23" x14ac:dyDescent="0.25">
      <c r="V215" s="53"/>
      <c r="W215" s="53"/>
    </row>
    <row r="216" spans="22:23" x14ac:dyDescent="0.25">
      <c r="V216" s="53"/>
      <c r="W216" s="53"/>
    </row>
    <row r="217" spans="22:23" x14ac:dyDescent="0.25">
      <c r="V217" s="53"/>
      <c r="W217" s="53"/>
    </row>
    <row r="218" spans="22:23" x14ac:dyDescent="0.25">
      <c r="V218" s="53"/>
      <c r="W218" s="53"/>
    </row>
    <row r="219" spans="22:23" x14ac:dyDescent="0.25">
      <c r="V219" s="53"/>
      <c r="W219" s="53"/>
    </row>
    <row r="220" spans="22:23" x14ac:dyDescent="0.25">
      <c r="V220" s="53"/>
      <c r="W220" s="53"/>
    </row>
    <row r="221" spans="22:23" x14ac:dyDescent="0.25">
      <c r="V221" s="53"/>
      <c r="W221" s="53"/>
    </row>
    <row r="222" spans="22:23" x14ac:dyDescent="0.25">
      <c r="V222" s="53"/>
      <c r="W222" s="53"/>
    </row>
    <row r="223" spans="22:23" x14ac:dyDescent="0.25">
      <c r="V223" s="53"/>
      <c r="W223" s="53"/>
    </row>
    <row r="224" spans="22:23" x14ac:dyDescent="0.25">
      <c r="V224" s="53"/>
      <c r="W224" s="53"/>
    </row>
    <row r="225" spans="22:23" x14ac:dyDescent="0.25">
      <c r="V225" s="53"/>
      <c r="W225" s="53"/>
    </row>
    <row r="226" spans="22:23" x14ac:dyDescent="0.25">
      <c r="V226" s="53"/>
      <c r="W226" s="53"/>
    </row>
    <row r="227" spans="22:23" x14ac:dyDescent="0.25">
      <c r="V227" s="53"/>
      <c r="W227" s="53"/>
    </row>
    <row r="228" spans="22:23" x14ac:dyDescent="0.25">
      <c r="V228" s="53"/>
      <c r="W228" s="53"/>
    </row>
    <row r="229" spans="22:23" x14ac:dyDescent="0.25">
      <c r="V229" s="53"/>
      <c r="W229" s="53"/>
    </row>
    <row r="230" spans="22:23" x14ac:dyDescent="0.25">
      <c r="V230" s="53"/>
      <c r="W230" s="53"/>
    </row>
    <row r="231" spans="22:23" x14ac:dyDescent="0.25">
      <c r="V231" s="53"/>
      <c r="W231" s="53"/>
    </row>
    <row r="232" spans="22:23" x14ac:dyDescent="0.25">
      <c r="V232" s="53"/>
      <c r="W232" s="53"/>
    </row>
    <row r="233" spans="22:23" x14ac:dyDescent="0.25">
      <c r="V233" s="53"/>
      <c r="W233" s="53"/>
    </row>
    <row r="234" spans="22:23" x14ac:dyDescent="0.25">
      <c r="V234" s="53"/>
      <c r="W234" s="53"/>
    </row>
    <row r="235" spans="22:23" x14ac:dyDescent="0.25">
      <c r="V235" s="53"/>
      <c r="W235" s="53"/>
    </row>
    <row r="236" spans="22:23" x14ac:dyDescent="0.25">
      <c r="V236" s="53"/>
      <c r="W236" s="53"/>
    </row>
    <row r="237" spans="22:23" x14ac:dyDescent="0.25">
      <c r="V237" s="53"/>
      <c r="W237" s="53"/>
    </row>
    <row r="238" spans="22:23" x14ac:dyDescent="0.25">
      <c r="V238" s="53"/>
      <c r="W238" s="53"/>
    </row>
    <row r="239" spans="22:23" x14ac:dyDescent="0.25">
      <c r="V239" s="53"/>
      <c r="W239" s="53"/>
    </row>
    <row r="240" spans="22:23" x14ac:dyDescent="0.25">
      <c r="V240" s="53"/>
      <c r="W240" s="53"/>
    </row>
    <row r="241" spans="22:23" x14ac:dyDescent="0.25">
      <c r="V241" s="53"/>
      <c r="W241" s="53"/>
    </row>
    <row r="242" spans="22:23" x14ac:dyDescent="0.25">
      <c r="V242" s="53"/>
      <c r="W242" s="53"/>
    </row>
    <row r="243" spans="22:23" x14ac:dyDescent="0.25">
      <c r="V243" s="53"/>
      <c r="W243" s="53"/>
    </row>
    <row r="244" spans="22:23" x14ac:dyDescent="0.25">
      <c r="V244" s="53"/>
      <c r="W244" s="53"/>
    </row>
    <row r="245" spans="22:23" x14ac:dyDescent="0.25">
      <c r="V245" s="53"/>
      <c r="W245" s="53"/>
    </row>
    <row r="246" spans="22:23" x14ac:dyDescent="0.25">
      <c r="V246" s="53"/>
      <c r="W246" s="53"/>
    </row>
    <row r="247" spans="22:23" x14ac:dyDescent="0.25">
      <c r="V247" s="53"/>
      <c r="W247" s="53"/>
    </row>
    <row r="248" spans="22:23" x14ac:dyDescent="0.25">
      <c r="V248" s="53"/>
      <c r="W248" s="53"/>
    </row>
    <row r="249" spans="22:23" x14ac:dyDescent="0.25">
      <c r="V249" s="53"/>
      <c r="W249" s="53"/>
    </row>
    <row r="250" spans="22:23" x14ac:dyDescent="0.25">
      <c r="V250" s="53"/>
      <c r="W250" s="53"/>
    </row>
    <row r="251" spans="22:23" x14ac:dyDescent="0.25">
      <c r="V251" s="53"/>
      <c r="W251" s="53"/>
    </row>
    <row r="252" spans="22:23" x14ac:dyDescent="0.25">
      <c r="V252" s="53"/>
      <c r="W252" s="53"/>
    </row>
    <row r="253" spans="22:23" x14ac:dyDescent="0.25">
      <c r="V253" s="53"/>
      <c r="W253" s="53"/>
    </row>
    <row r="254" spans="22:23" x14ac:dyDescent="0.25">
      <c r="V254" s="53"/>
      <c r="W254" s="53"/>
    </row>
    <row r="255" spans="22:23" x14ac:dyDescent="0.25">
      <c r="V255" s="53"/>
      <c r="W255" s="53"/>
    </row>
    <row r="256" spans="22:23" x14ac:dyDescent="0.25">
      <c r="V256" s="53"/>
      <c r="W256" s="53"/>
    </row>
    <row r="257" spans="22:23" x14ac:dyDescent="0.25">
      <c r="V257" s="53"/>
      <c r="W257" s="53"/>
    </row>
    <row r="258" spans="22:23" x14ac:dyDescent="0.25">
      <c r="V258" s="53"/>
      <c r="W258" s="53"/>
    </row>
    <row r="259" spans="22:23" x14ac:dyDescent="0.25">
      <c r="V259" s="53"/>
      <c r="W259" s="53"/>
    </row>
    <row r="260" spans="22:23" x14ac:dyDescent="0.25">
      <c r="V260" s="53"/>
      <c r="W260" s="53"/>
    </row>
    <row r="261" spans="22:23" x14ac:dyDescent="0.25">
      <c r="V261" s="53"/>
      <c r="W261" s="53"/>
    </row>
    <row r="262" spans="22:23" x14ac:dyDescent="0.25">
      <c r="V262" s="53"/>
      <c r="W262" s="53"/>
    </row>
    <row r="263" spans="22:23" x14ac:dyDescent="0.25">
      <c r="V263" s="53"/>
      <c r="W263" s="53"/>
    </row>
    <row r="264" spans="22:23" x14ac:dyDescent="0.25">
      <c r="V264" s="53"/>
      <c r="W264" s="53"/>
    </row>
    <row r="265" spans="22:23" x14ac:dyDescent="0.25">
      <c r="V265" s="53"/>
      <c r="W265" s="53"/>
    </row>
    <row r="266" spans="22:23" x14ac:dyDescent="0.25">
      <c r="V266" s="53"/>
      <c r="W266" s="53"/>
    </row>
    <row r="267" spans="22:23" x14ac:dyDescent="0.25">
      <c r="V267" s="53"/>
      <c r="W267" s="53"/>
    </row>
    <row r="268" spans="22:23" x14ac:dyDescent="0.25">
      <c r="V268" s="53"/>
      <c r="W268" s="53"/>
    </row>
    <row r="269" spans="22:23" x14ac:dyDescent="0.25">
      <c r="V269" s="53"/>
      <c r="W269" s="53"/>
    </row>
    <row r="270" spans="22:23" x14ac:dyDescent="0.25">
      <c r="V270" s="53"/>
      <c r="W270" s="53"/>
    </row>
    <row r="271" spans="22:23" x14ac:dyDescent="0.25">
      <c r="V271" s="53"/>
      <c r="W271" s="53"/>
    </row>
    <row r="272" spans="22:23" x14ac:dyDescent="0.25">
      <c r="V272" s="53"/>
      <c r="W272" s="53"/>
    </row>
    <row r="273" spans="22:23" x14ac:dyDescent="0.25">
      <c r="V273" s="53"/>
      <c r="W273" s="53"/>
    </row>
    <row r="274" spans="22:23" x14ac:dyDescent="0.25">
      <c r="V274" s="53"/>
      <c r="W274" s="53"/>
    </row>
    <row r="275" spans="22:23" x14ac:dyDescent="0.25">
      <c r="V275" s="53"/>
      <c r="W275" s="53"/>
    </row>
    <row r="276" spans="22:23" x14ac:dyDescent="0.25">
      <c r="V276" s="53"/>
      <c r="W276" s="53"/>
    </row>
    <row r="277" spans="22:23" x14ac:dyDescent="0.25">
      <c r="V277" s="53"/>
      <c r="W277" s="53"/>
    </row>
    <row r="278" spans="22:23" x14ac:dyDescent="0.25">
      <c r="V278" s="53"/>
      <c r="W278" s="53"/>
    </row>
    <row r="279" spans="22:23" x14ac:dyDescent="0.25">
      <c r="V279" s="53"/>
      <c r="W279" s="53"/>
    </row>
    <row r="280" spans="22:23" x14ac:dyDescent="0.25">
      <c r="V280" s="53"/>
      <c r="W280" s="53"/>
    </row>
    <row r="281" spans="22:23" x14ac:dyDescent="0.25">
      <c r="V281" s="53"/>
      <c r="W281" s="53"/>
    </row>
    <row r="282" spans="22:23" x14ac:dyDescent="0.25">
      <c r="V282" s="53"/>
      <c r="W282" s="53"/>
    </row>
    <row r="283" spans="22:23" x14ac:dyDescent="0.25">
      <c r="V283" s="53"/>
      <c r="W283" s="53"/>
    </row>
    <row r="284" spans="22:23" x14ac:dyDescent="0.25">
      <c r="V284" s="53"/>
      <c r="W284" s="53"/>
    </row>
    <row r="285" spans="22:23" x14ac:dyDescent="0.25">
      <c r="V285" s="53"/>
      <c r="W285" s="53"/>
    </row>
    <row r="286" spans="22:23" x14ac:dyDescent="0.25">
      <c r="V286" s="53"/>
      <c r="W286" s="53"/>
    </row>
    <row r="287" spans="22:23" x14ac:dyDescent="0.25">
      <c r="V287" s="53"/>
      <c r="W287" s="53"/>
    </row>
    <row r="288" spans="22:23" x14ac:dyDescent="0.25">
      <c r="V288" s="53"/>
      <c r="W288" s="53"/>
    </row>
    <row r="289" spans="22:23" x14ac:dyDescent="0.25">
      <c r="V289" s="53"/>
      <c r="W289" s="53"/>
    </row>
    <row r="290" spans="22:23" x14ac:dyDescent="0.25">
      <c r="V290" s="53"/>
      <c r="W290" s="53"/>
    </row>
    <row r="291" spans="22:23" x14ac:dyDescent="0.25">
      <c r="V291" s="53"/>
      <c r="W291" s="53"/>
    </row>
    <row r="292" spans="22:23" x14ac:dyDescent="0.25">
      <c r="V292" s="53"/>
      <c r="W292" s="53"/>
    </row>
    <row r="293" spans="22:23" x14ac:dyDescent="0.25">
      <c r="V293" s="53"/>
      <c r="W293" s="53"/>
    </row>
    <row r="294" spans="22:23" x14ac:dyDescent="0.25">
      <c r="V294" s="53"/>
      <c r="W294" s="53"/>
    </row>
    <row r="295" spans="22:23" x14ac:dyDescent="0.25">
      <c r="V295" s="53"/>
      <c r="W295" s="53"/>
    </row>
    <row r="296" spans="22:23" x14ac:dyDescent="0.25">
      <c r="V296" s="53"/>
      <c r="W296" s="53"/>
    </row>
    <row r="297" spans="22:23" x14ac:dyDescent="0.25">
      <c r="V297" s="53"/>
      <c r="W297" s="53"/>
    </row>
    <row r="298" spans="22:23" x14ac:dyDescent="0.25">
      <c r="V298" s="53"/>
      <c r="W298" s="53"/>
    </row>
    <row r="299" spans="22:23" x14ac:dyDescent="0.25">
      <c r="V299" s="53"/>
      <c r="W299" s="53"/>
    </row>
    <row r="300" spans="22:23" x14ac:dyDescent="0.25">
      <c r="V300" s="53"/>
      <c r="W300" s="53"/>
    </row>
    <row r="301" spans="22:23" x14ac:dyDescent="0.25">
      <c r="V301" s="53"/>
      <c r="W301" s="53"/>
    </row>
    <row r="302" spans="22:23" x14ac:dyDescent="0.25">
      <c r="V302" s="53"/>
      <c r="W302" s="53"/>
    </row>
    <row r="303" spans="22:23" x14ac:dyDescent="0.25">
      <c r="V303" s="53"/>
      <c r="W303" s="53"/>
    </row>
    <row r="304" spans="22:23" x14ac:dyDescent="0.25">
      <c r="V304" s="53"/>
      <c r="W304" s="53"/>
    </row>
    <row r="305" spans="22:23" x14ac:dyDescent="0.25">
      <c r="V305" s="53"/>
      <c r="W305" s="53"/>
    </row>
    <row r="306" spans="22:23" x14ac:dyDescent="0.25">
      <c r="V306" s="53"/>
      <c r="W306" s="53"/>
    </row>
    <row r="307" spans="22:23" x14ac:dyDescent="0.25">
      <c r="V307" s="53"/>
      <c r="W307" s="53"/>
    </row>
    <row r="308" spans="22:23" x14ac:dyDescent="0.25">
      <c r="V308" s="53"/>
      <c r="W308" s="53"/>
    </row>
    <row r="309" spans="22:23" x14ac:dyDescent="0.25">
      <c r="V309" s="53"/>
      <c r="W309" s="53"/>
    </row>
    <row r="310" spans="22:23" x14ac:dyDescent="0.25">
      <c r="V310" s="53"/>
      <c r="W310" s="53"/>
    </row>
    <row r="311" spans="22:23" x14ac:dyDescent="0.25">
      <c r="V311" s="53"/>
      <c r="W311" s="53"/>
    </row>
    <row r="312" spans="22:23" x14ac:dyDescent="0.25">
      <c r="V312" s="53"/>
      <c r="W312" s="53"/>
    </row>
    <row r="313" spans="22:23" x14ac:dyDescent="0.25">
      <c r="V313" s="53"/>
      <c r="W313" s="53"/>
    </row>
    <row r="314" spans="22:23" x14ac:dyDescent="0.25">
      <c r="V314" s="53"/>
      <c r="W314" s="53"/>
    </row>
    <row r="315" spans="22:23" x14ac:dyDescent="0.25">
      <c r="V315" s="53"/>
      <c r="W315" s="53"/>
    </row>
    <row r="316" spans="22:23" x14ac:dyDescent="0.25">
      <c r="V316" s="53"/>
      <c r="W316" s="53"/>
    </row>
    <row r="317" spans="22:23" x14ac:dyDescent="0.25">
      <c r="V317" s="53"/>
      <c r="W317" s="53"/>
    </row>
    <row r="318" spans="22:23" x14ac:dyDescent="0.25">
      <c r="V318" s="53"/>
      <c r="W318" s="53"/>
    </row>
    <row r="319" spans="22:23" x14ac:dyDescent="0.25">
      <c r="V319" s="53"/>
      <c r="W319" s="53"/>
    </row>
    <row r="320" spans="22:23" x14ac:dyDescent="0.25">
      <c r="V320" s="53"/>
      <c r="W320" s="53"/>
    </row>
    <row r="321" spans="22:23" x14ac:dyDescent="0.25">
      <c r="V321" s="53"/>
      <c r="W321" s="53"/>
    </row>
    <row r="322" spans="22:23" x14ac:dyDescent="0.25">
      <c r="V322" s="53"/>
      <c r="W322" s="53"/>
    </row>
    <row r="323" spans="22:23" x14ac:dyDescent="0.25">
      <c r="V323" s="53"/>
      <c r="W323" s="53"/>
    </row>
    <row r="324" spans="22:23" x14ac:dyDescent="0.25">
      <c r="V324" s="53"/>
      <c r="W324" s="53"/>
    </row>
    <row r="325" spans="22:23" x14ac:dyDescent="0.25">
      <c r="V325" s="53"/>
      <c r="W325" s="53"/>
    </row>
    <row r="326" spans="22:23" x14ac:dyDescent="0.25">
      <c r="V326" s="53"/>
      <c r="W326" s="53"/>
    </row>
    <row r="327" spans="22:23" x14ac:dyDescent="0.25">
      <c r="V327" s="53"/>
      <c r="W327" s="53"/>
    </row>
    <row r="328" spans="22:23" x14ac:dyDescent="0.25">
      <c r="V328" s="53"/>
      <c r="W328" s="53"/>
    </row>
    <row r="329" spans="22:23" x14ac:dyDescent="0.25">
      <c r="V329" s="53"/>
      <c r="W329" s="53"/>
    </row>
    <row r="330" spans="22:23" x14ac:dyDescent="0.25">
      <c r="V330" s="53"/>
      <c r="W330" s="53"/>
    </row>
    <row r="331" spans="22:23" x14ac:dyDescent="0.25">
      <c r="V331" s="53"/>
      <c r="W331" s="53"/>
    </row>
    <row r="332" spans="22:23" x14ac:dyDescent="0.25">
      <c r="V332" s="53"/>
      <c r="W332" s="53"/>
    </row>
    <row r="333" spans="22:23" x14ac:dyDescent="0.25">
      <c r="V333" s="53"/>
      <c r="W333" s="53"/>
    </row>
    <row r="334" spans="22:23" x14ac:dyDescent="0.25">
      <c r="V334" s="53"/>
      <c r="W334" s="53"/>
    </row>
    <row r="335" spans="22:23" x14ac:dyDescent="0.25">
      <c r="V335" s="53"/>
      <c r="W335" s="53"/>
    </row>
    <row r="336" spans="22:23" x14ac:dyDescent="0.25">
      <c r="V336" s="53"/>
      <c r="W336" s="53"/>
    </row>
    <row r="337" spans="22:23" x14ac:dyDescent="0.25">
      <c r="V337" s="53"/>
      <c r="W337" s="53"/>
    </row>
    <row r="338" spans="22:23" x14ac:dyDescent="0.25">
      <c r="V338" s="53"/>
      <c r="W338" s="53"/>
    </row>
    <row r="339" spans="22:23" x14ac:dyDescent="0.25">
      <c r="V339" s="53"/>
      <c r="W339" s="53"/>
    </row>
    <row r="340" spans="22:23" x14ac:dyDescent="0.25">
      <c r="V340" s="53"/>
      <c r="W340" s="53"/>
    </row>
    <row r="341" spans="22:23" x14ac:dyDescent="0.25">
      <c r="V341" s="53"/>
      <c r="W341" s="53"/>
    </row>
    <row r="342" spans="22:23" x14ac:dyDescent="0.25">
      <c r="V342" s="53"/>
      <c r="W342" s="53"/>
    </row>
    <row r="343" spans="22:23" x14ac:dyDescent="0.25">
      <c r="V343" s="53"/>
      <c r="W343" s="53"/>
    </row>
    <row r="344" spans="22:23" x14ac:dyDescent="0.25">
      <c r="V344" s="53"/>
      <c r="W344" s="53"/>
    </row>
    <row r="345" spans="22:23" x14ac:dyDescent="0.25">
      <c r="V345" s="53"/>
      <c r="W345" s="53"/>
    </row>
    <row r="346" spans="22:23" x14ac:dyDescent="0.25">
      <c r="V346" s="53"/>
      <c r="W346" s="53"/>
    </row>
    <row r="347" spans="22:23" x14ac:dyDescent="0.25">
      <c r="V347" s="53"/>
      <c r="W347" s="53"/>
    </row>
    <row r="348" spans="22:23" x14ac:dyDescent="0.25">
      <c r="V348" s="53"/>
      <c r="W348" s="53"/>
    </row>
    <row r="349" spans="22:23" x14ac:dyDescent="0.25">
      <c r="V349" s="53"/>
      <c r="W349" s="53"/>
    </row>
    <row r="350" spans="22:23" x14ac:dyDescent="0.25">
      <c r="V350" s="53"/>
      <c r="W350" s="53"/>
    </row>
    <row r="351" spans="22:23" x14ac:dyDescent="0.25">
      <c r="V351" s="53"/>
      <c r="W351" s="53"/>
    </row>
    <row r="352" spans="22:23" x14ac:dyDescent="0.25">
      <c r="V352" s="53"/>
      <c r="W352" s="53"/>
    </row>
    <row r="353" spans="22:23" x14ac:dyDescent="0.25">
      <c r="V353" s="53"/>
      <c r="W353" s="53"/>
    </row>
    <row r="354" spans="22:23" x14ac:dyDescent="0.25">
      <c r="V354" s="53"/>
      <c r="W354" s="53"/>
    </row>
    <row r="355" spans="22:23" x14ac:dyDescent="0.25">
      <c r="V355" s="53"/>
      <c r="W355" s="53"/>
    </row>
    <row r="356" spans="22:23" x14ac:dyDescent="0.25">
      <c r="V356" s="53"/>
      <c r="W356" s="53"/>
    </row>
    <row r="357" spans="22:23" x14ac:dyDescent="0.25">
      <c r="V357" s="53"/>
      <c r="W357" s="53"/>
    </row>
    <row r="358" spans="22:23" x14ac:dyDescent="0.25">
      <c r="V358" s="53"/>
      <c r="W358" s="53"/>
    </row>
    <row r="359" spans="22:23" x14ac:dyDescent="0.25">
      <c r="V359" s="53"/>
      <c r="W359" s="53"/>
    </row>
    <row r="360" spans="22:23" x14ac:dyDescent="0.25">
      <c r="V360" s="53"/>
      <c r="W360" s="53"/>
    </row>
    <row r="361" spans="22:23" x14ac:dyDescent="0.25">
      <c r="V361" s="53"/>
      <c r="W361" s="53"/>
    </row>
    <row r="362" spans="22:23" x14ac:dyDescent="0.25">
      <c r="V362" s="53"/>
      <c r="W362" s="53"/>
    </row>
    <row r="363" spans="22:23" x14ac:dyDescent="0.25">
      <c r="V363" s="53"/>
      <c r="W363" s="53"/>
    </row>
    <row r="364" spans="22:23" x14ac:dyDescent="0.25">
      <c r="V364" s="53"/>
      <c r="W364" s="53"/>
    </row>
    <row r="365" spans="22:23" x14ac:dyDescent="0.25">
      <c r="V365" s="53"/>
      <c r="W365" s="53"/>
    </row>
    <row r="366" spans="22:23" x14ac:dyDescent="0.25">
      <c r="V366" s="53"/>
      <c r="W366" s="53"/>
    </row>
    <row r="367" spans="22:23" x14ac:dyDescent="0.25">
      <c r="V367" s="53"/>
      <c r="W367" s="53"/>
    </row>
    <row r="368" spans="22:23" x14ac:dyDescent="0.25">
      <c r="V368" s="53"/>
      <c r="W368" s="53"/>
    </row>
    <row r="369" spans="22:23" x14ac:dyDescent="0.25">
      <c r="V369" s="53"/>
      <c r="W369" s="53"/>
    </row>
    <row r="370" spans="22:23" x14ac:dyDescent="0.25">
      <c r="V370" s="53"/>
      <c r="W370" s="53"/>
    </row>
    <row r="371" spans="22:23" x14ac:dyDescent="0.25">
      <c r="V371" s="53"/>
      <c r="W371" s="53"/>
    </row>
    <row r="372" spans="22:23" x14ac:dyDescent="0.25">
      <c r="V372" s="53"/>
      <c r="W372" s="53"/>
    </row>
    <row r="373" spans="22:23" x14ac:dyDescent="0.25">
      <c r="V373" s="53"/>
      <c r="W373" s="53"/>
    </row>
    <row r="374" spans="22:23" x14ac:dyDescent="0.25">
      <c r="V374" s="53"/>
      <c r="W374" s="53"/>
    </row>
    <row r="375" spans="22:23" x14ac:dyDescent="0.25">
      <c r="V375" s="53"/>
      <c r="W375" s="53"/>
    </row>
    <row r="376" spans="22:23" x14ac:dyDescent="0.25">
      <c r="V376" s="53"/>
      <c r="W376" s="53"/>
    </row>
    <row r="377" spans="22:23" x14ac:dyDescent="0.25">
      <c r="V377" s="53"/>
      <c r="W377" s="53"/>
    </row>
    <row r="378" spans="22:23" x14ac:dyDescent="0.25">
      <c r="V378" s="53"/>
      <c r="W378" s="53"/>
    </row>
    <row r="379" spans="22:23" x14ac:dyDescent="0.25">
      <c r="V379" s="53"/>
      <c r="W379" s="53"/>
    </row>
    <row r="380" spans="22:23" x14ac:dyDescent="0.25">
      <c r="V380" s="53"/>
      <c r="W380" s="53"/>
    </row>
    <row r="381" spans="22:23" x14ac:dyDescent="0.25">
      <c r="V381" s="53"/>
      <c r="W381" s="53"/>
    </row>
    <row r="382" spans="22:23" x14ac:dyDescent="0.25">
      <c r="V382" s="53"/>
      <c r="W382" s="53"/>
    </row>
    <row r="383" spans="22:23" x14ac:dyDescent="0.25">
      <c r="V383" s="53"/>
      <c r="W383" s="53"/>
    </row>
    <row r="384" spans="22:23" x14ac:dyDescent="0.25">
      <c r="V384" s="53"/>
      <c r="W384" s="53"/>
    </row>
    <row r="385" spans="22:23" x14ac:dyDescent="0.25">
      <c r="V385" s="53"/>
      <c r="W385" s="53"/>
    </row>
    <row r="386" spans="22:23" x14ac:dyDescent="0.25">
      <c r="V386" s="53"/>
      <c r="W386" s="53"/>
    </row>
    <row r="387" spans="22:23" x14ac:dyDescent="0.25">
      <c r="V387" s="53"/>
      <c r="W387" s="53"/>
    </row>
    <row r="388" spans="22:23" x14ac:dyDescent="0.25">
      <c r="V388" s="53"/>
      <c r="W388" s="53"/>
    </row>
    <row r="389" spans="22:23" x14ac:dyDescent="0.25">
      <c r="V389" s="53"/>
      <c r="W389" s="53"/>
    </row>
    <row r="390" spans="22:23" x14ac:dyDescent="0.25">
      <c r="V390" s="53"/>
      <c r="W390" s="53"/>
    </row>
    <row r="391" spans="22:23" x14ac:dyDescent="0.25">
      <c r="V391" s="53"/>
      <c r="W391" s="53"/>
    </row>
    <row r="392" spans="22:23" x14ac:dyDescent="0.25">
      <c r="V392" s="53"/>
      <c r="W392" s="53"/>
    </row>
    <row r="393" spans="22:23" x14ac:dyDescent="0.25">
      <c r="V393" s="53"/>
      <c r="W393" s="53"/>
    </row>
    <row r="394" spans="22:23" x14ac:dyDescent="0.25">
      <c r="V394" s="53"/>
      <c r="W394" s="53"/>
    </row>
    <row r="395" spans="22:23" x14ac:dyDescent="0.25">
      <c r="V395" s="53"/>
      <c r="W395" s="53"/>
    </row>
    <row r="396" spans="22:23" x14ac:dyDescent="0.25">
      <c r="V396" s="53"/>
      <c r="W396" s="53"/>
    </row>
    <row r="397" spans="22:23" x14ac:dyDescent="0.25">
      <c r="V397" s="53"/>
      <c r="W397" s="53"/>
    </row>
    <row r="398" spans="22:23" x14ac:dyDescent="0.25">
      <c r="V398" s="53"/>
      <c r="W398" s="53"/>
    </row>
    <row r="399" spans="22:23" x14ac:dyDescent="0.25">
      <c r="V399" s="53"/>
      <c r="W399" s="53"/>
    </row>
    <row r="400" spans="22:23" x14ac:dyDescent="0.25">
      <c r="V400" s="53"/>
      <c r="W400" s="53"/>
    </row>
    <row r="401" spans="22:23" x14ac:dyDescent="0.25">
      <c r="V401" s="53"/>
      <c r="W401" s="53"/>
    </row>
    <row r="402" spans="22:23" x14ac:dyDescent="0.25">
      <c r="V402" s="53"/>
      <c r="W402" s="53"/>
    </row>
    <row r="403" spans="22:23" x14ac:dyDescent="0.25">
      <c r="V403" s="53"/>
      <c r="W403" s="53"/>
    </row>
    <row r="404" spans="22:23" x14ac:dyDescent="0.25">
      <c r="V404" s="53"/>
      <c r="W404" s="53"/>
    </row>
    <row r="405" spans="22:23" x14ac:dyDescent="0.25">
      <c r="V405" s="53"/>
      <c r="W405" s="53"/>
    </row>
    <row r="406" spans="22:23" x14ac:dyDescent="0.25">
      <c r="V406" s="53"/>
      <c r="W406" s="53"/>
    </row>
    <row r="407" spans="22:23" x14ac:dyDescent="0.25">
      <c r="V407" s="53"/>
      <c r="W407" s="53"/>
    </row>
    <row r="408" spans="22:23" x14ac:dyDescent="0.25">
      <c r="V408" s="53"/>
      <c r="W408" s="53"/>
    </row>
    <row r="409" spans="22:23" x14ac:dyDescent="0.25">
      <c r="V409" s="53"/>
      <c r="W409" s="53"/>
    </row>
    <row r="410" spans="22:23" x14ac:dyDescent="0.25">
      <c r="V410" s="53"/>
      <c r="W410" s="53"/>
    </row>
    <row r="411" spans="22:23" x14ac:dyDescent="0.25">
      <c r="V411" s="53"/>
      <c r="W411" s="53"/>
    </row>
    <row r="412" spans="22:23" x14ac:dyDescent="0.25">
      <c r="V412" s="53"/>
      <c r="W412" s="53"/>
    </row>
    <row r="413" spans="22:23" x14ac:dyDescent="0.25">
      <c r="V413" s="53"/>
      <c r="W413" s="53"/>
    </row>
    <row r="414" spans="22:23" x14ac:dyDescent="0.25">
      <c r="V414" s="53"/>
      <c r="W414" s="53"/>
    </row>
    <row r="415" spans="22:23" x14ac:dyDescent="0.25">
      <c r="V415" s="53"/>
      <c r="W415" s="53"/>
    </row>
    <row r="416" spans="22:23" x14ac:dyDescent="0.25">
      <c r="V416" s="53"/>
      <c r="W416" s="53"/>
    </row>
    <row r="417" spans="22:23" x14ac:dyDescent="0.25">
      <c r="V417" s="53"/>
      <c r="W417" s="53"/>
    </row>
    <row r="418" spans="22:23" x14ac:dyDescent="0.25">
      <c r="V418" s="53"/>
      <c r="W418" s="53"/>
    </row>
    <row r="419" spans="22:23" x14ac:dyDescent="0.25">
      <c r="V419" s="53"/>
      <c r="W419" s="53"/>
    </row>
    <row r="420" spans="22:23" x14ac:dyDescent="0.25">
      <c r="V420" s="53"/>
      <c r="W420" s="53"/>
    </row>
    <row r="421" spans="22:23" x14ac:dyDescent="0.25">
      <c r="V421" s="53"/>
      <c r="W421" s="53"/>
    </row>
    <row r="422" spans="22:23" x14ac:dyDescent="0.25">
      <c r="V422" s="53"/>
      <c r="W422" s="53"/>
    </row>
    <row r="423" spans="22:23" x14ac:dyDescent="0.25">
      <c r="V423" s="53"/>
      <c r="W423" s="53"/>
    </row>
    <row r="424" spans="22:23" x14ac:dyDescent="0.25">
      <c r="V424" s="53"/>
      <c r="W424" s="53"/>
    </row>
    <row r="425" spans="22:23" x14ac:dyDescent="0.25">
      <c r="V425" s="53"/>
      <c r="W425" s="53"/>
    </row>
    <row r="426" spans="22:23" x14ac:dyDescent="0.25">
      <c r="V426" s="53"/>
      <c r="W426" s="53"/>
    </row>
    <row r="427" spans="22:23" x14ac:dyDescent="0.25">
      <c r="V427" s="53"/>
      <c r="W427" s="53"/>
    </row>
    <row r="428" spans="22:23" x14ac:dyDescent="0.25">
      <c r="V428" s="53"/>
      <c r="W428" s="53"/>
    </row>
    <row r="429" spans="22:23" x14ac:dyDescent="0.25">
      <c r="V429" s="53"/>
      <c r="W429" s="53"/>
    </row>
    <row r="430" spans="22:23" x14ac:dyDescent="0.25">
      <c r="V430" s="53"/>
      <c r="W430" s="53"/>
    </row>
    <row r="431" spans="22:23" x14ac:dyDescent="0.25">
      <c r="V431" s="53"/>
      <c r="W431" s="53"/>
    </row>
    <row r="432" spans="22:23" x14ac:dyDescent="0.25">
      <c r="V432" s="53"/>
      <c r="W432" s="53"/>
    </row>
    <row r="433" spans="22:23" x14ac:dyDescent="0.25">
      <c r="V433" s="53"/>
      <c r="W433" s="53"/>
    </row>
    <row r="434" spans="22:23" x14ac:dyDescent="0.25">
      <c r="V434" s="53"/>
      <c r="W434" s="53"/>
    </row>
    <row r="435" spans="22:23" x14ac:dyDescent="0.25">
      <c r="V435" s="53"/>
      <c r="W435" s="53"/>
    </row>
    <row r="436" spans="22:23" x14ac:dyDescent="0.25">
      <c r="V436" s="53"/>
      <c r="W436" s="53"/>
    </row>
    <row r="437" spans="22:23" x14ac:dyDescent="0.25">
      <c r="V437" s="53"/>
      <c r="W437" s="53"/>
    </row>
    <row r="438" spans="22:23" x14ac:dyDescent="0.25">
      <c r="V438" s="53"/>
      <c r="W438" s="53"/>
    </row>
    <row r="439" spans="22:23" x14ac:dyDescent="0.25">
      <c r="V439" s="53"/>
      <c r="W439" s="53"/>
    </row>
    <row r="440" spans="22:23" x14ac:dyDescent="0.25">
      <c r="V440" s="53"/>
      <c r="W440" s="53"/>
    </row>
    <row r="441" spans="22:23" x14ac:dyDescent="0.25">
      <c r="V441" s="53"/>
      <c r="W441" s="53"/>
    </row>
    <row r="442" spans="22:23" x14ac:dyDescent="0.25">
      <c r="V442" s="53"/>
      <c r="W442" s="53"/>
    </row>
    <row r="443" spans="22:23" x14ac:dyDescent="0.25">
      <c r="V443" s="53"/>
      <c r="W443" s="53"/>
    </row>
    <row r="444" spans="22:23" x14ac:dyDescent="0.25">
      <c r="V444" s="53"/>
      <c r="W444" s="53"/>
    </row>
    <row r="445" spans="22:23" x14ac:dyDescent="0.25">
      <c r="V445" s="53"/>
      <c r="W445" s="53"/>
    </row>
    <row r="446" spans="22:23" x14ac:dyDescent="0.25">
      <c r="V446" s="53"/>
      <c r="W446" s="53"/>
    </row>
    <row r="447" spans="22:23" x14ac:dyDescent="0.25">
      <c r="V447" s="53"/>
      <c r="W447" s="53"/>
    </row>
    <row r="448" spans="22:23" x14ac:dyDescent="0.25">
      <c r="V448" s="53"/>
      <c r="W448" s="53"/>
    </row>
    <row r="449" spans="22:23" x14ac:dyDescent="0.25">
      <c r="V449" s="53"/>
      <c r="W449" s="53"/>
    </row>
    <row r="450" spans="22:23" x14ac:dyDescent="0.25">
      <c r="V450" s="53"/>
      <c r="W450" s="53"/>
    </row>
    <row r="451" spans="22:23" x14ac:dyDescent="0.25">
      <c r="V451" s="53"/>
      <c r="W451" s="53"/>
    </row>
    <row r="452" spans="22:23" x14ac:dyDescent="0.25">
      <c r="V452" s="53"/>
      <c r="W452" s="53"/>
    </row>
    <row r="453" spans="22:23" x14ac:dyDescent="0.25">
      <c r="V453" s="53"/>
      <c r="W453" s="53"/>
    </row>
    <row r="454" spans="22:23" x14ac:dyDescent="0.25">
      <c r="V454" s="53"/>
      <c r="W454" s="53"/>
    </row>
    <row r="455" spans="22:23" x14ac:dyDescent="0.25">
      <c r="V455" s="53"/>
      <c r="W455" s="53"/>
    </row>
    <row r="456" spans="22:23" x14ac:dyDescent="0.25">
      <c r="V456" s="53"/>
      <c r="W456" s="53"/>
    </row>
    <row r="457" spans="22:23" x14ac:dyDescent="0.25">
      <c r="V457" s="53"/>
      <c r="W457" s="53"/>
    </row>
    <row r="458" spans="22:23" x14ac:dyDescent="0.25">
      <c r="V458" s="53"/>
      <c r="W458" s="53"/>
    </row>
    <row r="459" spans="22:23" x14ac:dyDescent="0.25">
      <c r="V459" s="53"/>
      <c r="W459" s="53"/>
    </row>
    <row r="460" spans="22:23" x14ac:dyDescent="0.25">
      <c r="V460" s="53"/>
      <c r="W460" s="53"/>
    </row>
    <row r="461" spans="22:23" x14ac:dyDescent="0.25">
      <c r="V461" s="53"/>
      <c r="W461" s="53"/>
    </row>
    <row r="462" spans="22:23" x14ac:dyDescent="0.25">
      <c r="V462" s="53"/>
      <c r="W462" s="53"/>
    </row>
    <row r="463" spans="22:23" x14ac:dyDescent="0.25">
      <c r="V463" s="53"/>
      <c r="W463" s="53"/>
    </row>
    <row r="464" spans="22:23" x14ac:dyDescent="0.25">
      <c r="V464" s="53"/>
      <c r="W464" s="53"/>
    </row>
    <row r="465" spans="22:23" x14ac:dyDescent="0.25">
      <c r="V465" s="53"/>
      <c r="W465" s="53"/>
    </row>
    <row r="466" spans="22:23" x14ac:dyDescent="0.25">
      <c r="V466" s="53"/>
      <c r="W466" s="53"/>
    </row>
    <row r="467" spans="22:23" x14ac:dyDescent="0.25">
      <c r="V467" s="53"/>
      <c r="W467" s="53"/>
    </row>
    <row r="468" spans="22:23" x14ac:dyDescent="0.25">
      <c r="V468" s="53"/>
      <c r="W468" s="53"/>
    </row>
    <row r="469" spans="22:23" x14ac:dyDescent="0.25">
      <c r="V469" s="53"/>
      <c r="W469" s="53"/>
    </row>
    <row r="470" spans="22:23" x14ac:dyDescent="0.25">
      <c r="V470" s="53"/>
      <c r="W470" s="53"/>
    </row>
    <row r="471" spans="22:23" x14ac:dyDescent="0.25">
      <c r="V471" s="53"/>
      <c r="W471" s="53"/>
    </row>
    <row r="472" spans="22:23" x14ac:dyDescent="0.25">
      <c r="V472" s="53"/>
      <c r="W472" s="53"/>
    </row>
    <row r="473" spans="22:23" x14ac:dyDescent="0.25">
      <c r="V473" s="53"/>
      <c r="W473" s="53"/>
    </row>
    <row r="474" spans="22:23" x14ac:dyDescent="0.25">
      <c r="V474" s="53"/>
      <c r="W474" s="53"/>
    </row>
    <row r="475" spans="22:23" x14ac:dyDescent="0.25">
      <c r="V475" s="53"/>
      <c r="W475" s="53"/>
    </row>
    <row r="476" spans="22:23" x14ac:dyDescent="0.25">
      <c r="V476" s="53"/>
      <c r="W476" s="53"/>
    </row>
    <row r="477" spans="22:23" x14ac:dyDescent="0.25">
      <c r="V477" s="53"/>
      <c r="W477" s="53"/>
    </row>
    <row r="478" spans="22:23" x14ac:dyDescent="0.25">
      <c r="V478" s="53"/>
      <c r="W478" s="53"/>
    </row>
    <row r="479" spans="22:23" x14ac:dyDescent="0.25">
      <c r="V479" s="53"/>
      <c r="W479" s="53"/>
    </row>
    <row r="480" spans="22:23" x14ac:dyDescent="0.25">
      <c r="V480" s="53"/>
      <c r="W480" s="53"/>
    </row>
    <row r="481" spans="22:23" x14ac:dyDescent="0.25">
      <c r="V481" s="53"/>
      <c r="W481" s="53"/>
    </row>
    <row r="482" spans="22:23" x14ac:dyDescent="0.25">
      <c r="V482" s="53"/>
      <c r="W482" s="53"/>
    </row>
    <row r="483" spans="22:23" x14ac:dyDescent="0.25">
      <c r="V483" s="53"/>
      <c r="W483" s="53"/>
    </row>
    <row r="484" spans="22:23" x14ac:dyDescent="0.25">
      <c r="V484" s="53"/>
      <c r="W484" s="53"/>
    </row>
    <row r="485" spans="22:23" x14ac:dyDescent="0.25">
      <c r="V485" s="53"/>
      <c r="W485" s="53"/>
    </row>
    <row r="486" spans="22:23" x14ac:dyDescent="0.25">
      <c r="V486" s="53"/>
      <c r="W486" s="53"/>
    </row>
    <row r="487" spans="22:23" x14ac:dyDescent="0.25">
      <c r="V487" s="53"/>
      <c r="W487" s="53"/>
    </row>
    <row r="488" spans="22:23" x14ac:dyDescent="0.25">
      <c r="V488" s="53"/>
      <c r="W488" s="53"/>
    </row>
    <row r="489" spans="22:23" x14ac:dyDescent="0.25">
      <c r="V489" s="53"/>
      <c r="W489" s="53"/>
    </row>
    <row r="490" spans="22:23" x14ac:dyDescent="0.25">
      <c r="V490" s="53"/>
      <c r="W490" s="53"/>
    </row>
    <row r="491" spans="22:23" x14ac:dyDescent="0.25">
      <c r="V491" s="53"/>
      <c r="W491" s="53"/>
    </row>
    <row r="492" spans="22:23" x14ac:dyDescent="0.25">
      <c r="V492" s="53"/>
      <c r="W492" s="53"/>
    </row>
    <row r="493" spans="22:23" x14ac:dyDescent="0.25">
      <c r="V493" s="53"/>
      <c r="W493" s="53"/>
    </row>
    <row r="494" spans="22:23" x14ac:dyDescent="0.25">
      <c r="V494" s="53"/>
      <c r="W494" s="53"/>
    </row>
    <row r="495" spans="22:23" x14ac:dyDescent="0.25">
      <c r="V495" s="53"/>
      <c r="W495" s="53"/>
    </row>
    <row r="496" spans="22:23" x14ac:dyDescent="0.25">
      <c r="V496" s="53"/>
      <c r="W496" s="53"/>
    </row>
    <row r="497" spans="22:23" x14ac:dyDescent="0.25">
      <c r="V497" s="53"/>
      <c r="W497" s="53"/>
    </row>
    <row r="498" spans="22:23" x14ac:dyDescent="0.25">
      <c r="V498" s="53"/>
      <c r="W498" s="53"/>
    </row>
    <row r="499" spans="22:23" x14ac:dyDescent="0.25">
      <c r="V499" s="53"/>
      <c r="W499" s="53"/>
    </row>
    <row r="500" spans="22:23" x14ac:dyDescent="0.25">
      <c r="V500" s="53"/>
      <c r="W500" s="53"/>
    </row>
    <row r="501" spans="22:23" x14ac:dyDescent="0.25">
      <c r="V501" s="53"/>
      <c r="W501" s="53"/>
    </row>
    <row r="502" spans="22:23" x14ac:dyDescent="0.25">
      <c r="V502" s="53"/>
      <c r="W502" s="53"/>
    </row>
    <row r="503" spans="22:23" x14ac:dyDescent="0.25">
      <c r="V503" s="53"/>
      <c r="W503" s="53"/>
    </row>
    <row r="504" spans="22:23" x14ac:dyDescent="0.25">
      <c r="V504" s="53"/>
      <c r="W504" s="53"/>
    </row>
    <row r="505" spans="22:23" x14ac:dyDescent="0.25">
      <c r="V505" s="53"/>
      <c r="W505" s="53"/>
    </row>
    <row r="506" spans="22:23" x14ac:dyDescent="0.25">
      <c r="V506" s="53"/>
      <c r="W506" s="53"/>
    </row>
    <row r="507" spans="22:23" x14ac:dyDescent="0.25">
      <c r="V507" s="53"/>
      <c r="W507" s="53"/>
    </row>
    <row r="508" spans="22:23" x14ac:dyDescent="0.25">
      <c r="V508" s="53"/>
      <c r="W508" s="53"/>
    </row>
    <row r="509" spans="22:23" x14ac:dyDescent="0.25">
      <c r="V509" s="53"/>
      <c r="W509" s="53"/>
    </row>
    <row r="510" spans="22:23" x14ac:dyDescent="0.25">
      <c r="V510" s="53"/>
      <c r="W510" s="53"/>
    </row>
    <row r="511" spans="22:23" x14ac:dyDescent="0.25">
      <c r="V511" s="53"/>
      <c r="W511" s="53"/>
    </row>
    <row r="512" spans="22:23" x14ac:dyDescent="0.25">
      <c r="V512" s="53"/>
      <c r="W512" s="53"/>
    </row>
    <row r="513" spans="22:23" x14ac:dyDescent="0.25">
      <c r="V513" s="53"/>
      <c r="W513" s="53"/>
    </row>
    <row r="514" spans="22:23" x14ac:dyDescent="0.25">
      <c r="V514" s="53"/>
      <c r="W514" s="53"/>
    </row>
    <row r="515" spans="22:23" x14ac:dyDescent="0.25">
      <c r="V515" s="53"/>
      <c r="W515" s="53"/>
    </row>
    <row r="516" spans="22:23" x14ac:dyDescent="0.25">
      <c r="V516" s="53"/>
      <c r="W516" s="53"/>
    </row>
    <row r="517" spans="22:23" x14ac:dyDescent="0.25">
      <c r="V517" s="53"/>
      <c r="W517" s="53"/>
    </row>
    <row r="518" spans="22:23" x14ac:dyDescent="0.25">
      <c r="V518" s="53"/>
      <c r="W518" s="53"/>
    </row>
    <row r="519" spans="22:23" x14ac:dyDescent="0.25">
      <c r="V519" s="53"/>
      <c r="W519" s="53"/>
    </row>
    <row r="520" spans="22:23" x14ac:dyDescent="0.25">
      <c r="V520" s="53"/>
      <c r="W520" s="53"/>
    </row>
    <row r="521" spans="22:23" x14ac:dyDescent="0.25">
      <c r="V521" s="53"/>
      <c r="W521" s="53"/>
    </row>
    <row r="522" spans="22:23" x14ac:dyDescent="0.25">
      <c r="V522" s="53"/>
      <c r="W522" s="53"/>
    </row>
    <row r="523" spans="22:23" x14ac:dyDescent="0.25">
      <c r="V523" s="53"/>
      <c r="W523" s="53"/>
    </row>
    <row r="524" spans="22:23" x14ac:dyDescent="0.25">
      <c r="V524" s="53"/>
      <c r="W524" s="53"/>
    </row>
    <row r="525" spans="22:23" x14ac:dyDescent="0.25">
      <c r="V525" s="53"/>
      <c r="W525" s="53"/>
    </row>
    <row r="526" spans="22:23" x14ac:dyDescent="0.25">
      <c r="V526" s="53"/>
      <c r="W526" s="53"/>
    </row>
    <row r="527" spans="22:23" x14ac:dyDescent="0.25">
      <c r="V527" s="53"/>
      <c r="W527" s="53"/>
    </row>
    <row r="528" spans="22:23" x14ac:dyDescent="0.25">
      <c r="V528" s="53"/>
      <c r="W528" s="53"/>
    </row>
    <row r="529" spans="22:23" x14ac:dyDescent="0.25">
      <c r="V529" s="53"/>
      <c r="W529" s="53"/>
    </row>
    <row r="530" spans="22:23" x14ac:dyDescent="0.25">
      <c r="V530" s="53"/>
      <c r="W530" s="53"/>
    </row>
    <row r="531" spans="22:23" x14ac:dyDescent="0.25">
      <c r="V531" s="53"/>
      <c r="W531" s="53"/>
    </row>
    <row r="532" spans="22:23" x14ac:dyDescent="0.25">
      <c r="V532" s="53"/>
      <c r="W532" s="53"/>
    </row>
    <row r="533" spans="22:23" x14ac:dyDescent="0.25">
      <c r="V533" s="53"/>
      <c r="W533" s="53"/>
    </row>
    <row r="534" spans="22:23" x14ac:dyDescent="0.25">
      <c r="V534" s="53"/>
      <c r="W534" s="53"/>
    </row>
    <row r="535" spans="22:23" x14ac:dyDescent="0.25">
      <c r="V535" s="53"/>
      <c r="W535" s="53"/>
    </row>
    <row r="536" spans="22:23" x14ac:dyDescent="0.25">
      <c r="V536" s="53"/>
      <c r="W536" s="53"/>
    </row>
    <row r="537" spans="22:23" x14ac:dyDescent="0.25">
      <c r="V537" s="53"/>
      <c r="W537" s="53"/>
    </row>
    <row r="538" spans="22:23" x14ac:dyDescent="0.25">
      <c r="V538" s="53"/>
      <c r="W538" s="53"/>
    </row>
    <row r="539" spans="22:23" x14ac:dyDescent="0.25">
      <c r="V539" s="53"/>
      <c r="W539" s="53"/>
    </row>
    <row r="540" spans="22:23" x14ac:dyDescent="0.25">
      <c r="V540" s="53"/>
      <c r="W540" s="53"/>
    </row>
    <row r="541" spans="22:23" x14ac:dyDescent="0.25">
      <c r="V541" s="53"/>
      <c r="W541" s="53"/>
    </row>
    <row r="542" spans="22:23" x14ac:dyDescent="0.25">
      <c r="V542" s="53"/>
      <c r="W542" s="53"/>
    </row>
    <row r="543" spans="22:23" x14ac:dyDescent="0.25">
      <c r="V543" s="53"/>
      <c r="W543" s="53"/>
    </row>
    <row r="544" spans="22:23" x14ac:dyDescent="0.25">
      <c r="V544" s="53"/>
      <c r="W544" s="53"/>
    </row>
    <row r="545" spans="22:23" x14ac:dyDescent="0.25">
      <c r="V545" s="53"/>
      <c r="W545" s="53"/>
    </row>
    <row r="546" spans="22:23" x14ac:dyDescent="0.25">
      <c r="V546" s="53"/>
      <c r="W546" s="53"/>
    </row>
    <row r="547" spans="22:23" x14ac:dyDescent="0.25">
      <c r="V547" s="53"/>
      <c r="W547" s="53"/>
    </row>
    <row r="548" spans="22:23" x14ac:dyDescent="0.25">
      <c r="V548" s="53"/>
      <c r="W548" s="53"/>
    </row>
    <row r="549" spans="22:23" x14ac:dyDescent="0.25">
      <c r="V549" s="53"/>
      <c r="W549" s="53"/>
    </row>
    <row r="550" spans="22:23" x14ac:dyDescent="0.25">
      <c r="V550" s="53"/>
      <c r="W550" s="53"/>
    </row>
    <row r="551" spans="22:23" x14ac:dyDescent="0.25">
      <c r="V551" s="53"/>
      <c r="W551" s="53"/>
    </row>
    <row r="552" spans="22:23" x14ac:dyDescent="0.25">
      <c r="V552" s="53"/>
      <c r="W552" s="53"/>
    </row>
    <row r="553" spans="22:23" x14ac:dyDescent="0.25">
      <c r="V553" s="53"/>
      <c r="W553" s="53"/>
    </row>
    <row r="554" spans="22:23" x14ac:dyDescent="0.25">
      <c r="V554" s="53"/>
      <c r="W554" s="53"/>
    </row>
    <row r="555" spans="22:23" x14ac:dyDescent="0.25">
      <c r="V555" s="53"/>
      <c r="W555" s="53"/>
    </row>
    <row r="556" spans="22:23" x14ac:dyDescent="0.25">
      <c r="V556" s="53"/>
      <c r="W556" s="53"/>
    </row>
    <row r="557" spans="22:23" x14ac:dyDescent="0.25">
      <c r="V557" s="53"/>
      <c r="W557" s="53"/>
    </row>
    <row r="558" spans="22:23" x14ac:dyDescent="0.25">
      <c r="V558" s="53"/>
      <c r="W558" s="53"/>
    </row>
    <row r="559" spans="22:23" x14ac:dyDescent="0.25">
      <c r="V559" s="53"/>
      <c r="W559" s="53"/>
    </row>
    <row r="560" spans="22:23" x14ac:dyDescent="0.25">
      <c r="V560" s="53"/>
      <c r="W560" s="53"/>
    </row>
    <row r="561" spans="22:23" x14ac:dyDescent="0.25">
      <c r="V561" s="53"/>
      <c r="W561" s="53"/>
    </row>
    <row r="562" spans="22:23" x14ac:dyDescent="0.25">
      <c r="V562" s="53"/>
      <c r="W562" s="53"/>
    </row>
    <row r="563" spans="22:23" x14ac:dyDescent="0.25">
      <c r="V563" s="53"/>
      <c r="W563" s="53"/>
    </row>
    <row r="564" spans="22:23" x14ac:dyDescent="0.25">
      <c r="V564" s="53"/>
      <c r="W564" s="53"/>
    </row>
    <row r="565" spans="22:23" x14ac:dyDescent="0.25">
      <c r="V565" s="53"/>
      <c r="W565" s="53"/>
    </row>
    <row r="566" spans="22:23" x14ac:dyDescent="0.25">
      <c r="V566" s="53"/>
      <c r="W566" s="53"/>
    </row>
    <row r="567" spans="22:23" x14ac:dyDescent="0.25">
      <c r="V567" s="53"/>
      <c r="W567" s="53"/>
    </row>
    <row r="568" spans="22:23" x14ac:dyDescent="0.25">
      <c r="V568" s="53"/>
      <c r="W568" s="53"/>
    </row>
    <row r="569" spans="22:23" x14ac:dyDescent="0.25">
      <c r="V569" s="53"/>
      <c r="W569" s="53"/>
    </row>
    <row r="570" spans="22:23" x14ac:dyDescent="0.25">
      <c r="V570" s="53"/>
      <c r="W570" s="53"/>
    </row>
    <row r="571" spans="22:23" x14ac:dyDescent="0.25">
      <c r="V571" s="53"/>
      <c r="W571" s="53"/>
    </row>
    <row r="572" spans="22:23" x14ac:dyDescent="0.25">
      <c r="V572" s="53"/>
      <c r="W572" s="53"/>
    </row>
    <row r="573" spans="22:23" x14ac:dyDescent="0.25">
      <c r="V573" s="53"/>
      <c r="W573" s="53"/>
    </row>
    <row r="574" spans="22:23" x14ac:dyDescent="0.25">
      <c r="V574" s="53"/>
      <c r="W574" s="53"/>
    </row>
    <row r="575" spans="22:23" x14ac:dyDescent="0.25">
      <c r="V575" s="53"/>
      <c r="W575" s="53"/>
    </row>
    <row r="576" spans="22:23" x14ac:dyDescent="0.25">
      <c r="V576" s="53"/>
      <c r="W576" s="53"/>
    </row>
    <row r="577" spans="22:23" x14ac:dyDescent="0.25">
      <c r="V577" s="53"/>
      <c r="W577" s="53"/>
    </row>
    <row r="578" spans="22:23" x14ac:dyDescent="0.25">
      <c r="V578" s="53"/>
      <c r="W578" s="53"/>
    </row>
    <row r="579" spans="22:23" x14ac:dyDescent="0.25">
      <c r="V579" s="53"/>
      <c r="W579" s="53"/>
    </row>
    <row r="580" spans="22:23" x14ac:dyDescent="0.25">
      <c r="V580" s="53"/>
      <c r="W580" s="53"/>
    </row>
    <row r="581" spans="22:23" x14ac:dyDescent="0.25">
      <c r="V581" s="53"/>
      <c r="W581" s="53"/>
    </row>
    <row r="582" spans="22:23" x14ac:dyDescent="0.25">
      <c r="V582" s="53"/>
      <c r="W582" s="53"/>
    </row>
    <row r="583" spans="22:23" x14ac:dyDescent="0.25">
      <c r="V583" s="53"/>
      <c r="W583" s="53"/>
    </row>
    <row r="584" spans="22:23" x14ac:dyDescent="0.25">
      <c r="V584" s="53"/>
      <c r="W584" s="53"/>
    </row>
    <row r="585" spans="22:23" x14ac:dyDescent="0.25">
      <c r="V585" s="53"/>
      <c r="W585" s="53"/>
    </row>
    <row r="586" spans="22:23" x14ac:dyDescent="0.25">
      <c r="V586" s="53"/>
      <c r="W586" s="53"/>
    </row>
    <row r="587" spans="22:23" x14ac:dyDescent="0.25">
      <c r="V587" s="53"/>
      <c r="W587" s="53"/>
    </row>
    <row r="588" spans="22:23" x14ac:dyDescent="0.25">
      <c r="V588" s="53"/>
      <c r="W588" s="53"/>
    </row>
    <row r="589" spans="22:23" x14ac:dyDescent="0.25">
      <c r="V589" s="53"/>
      <c r="W589" s="53"/>
    </row>
    <row r="590" spans="22:23" x14ac:dyDescent="0.25">
      <c r="V590" s="53"/>
      <c r="W590" s="53"/>
    </row>
    <row r="591" spans="22:23" x14ac:dyDescent="0.25">
      <c r="V591" s="53"/>
      <c r="W591" s="53"/>
    </row>
    <row r="592" spans="22:23" x14ac:dyDescent="0.25">
      <c r="V592" s="53"/>
      <c r="W592" s="53"/>
    </row>
    <row r="593" spans="22:23" x14ac:dyDescent="0.25">
      <c r="V593" s="53"/>
      <c r="W593" s="53"/>
    </row>
    <row r="594" spans="22:23" x14ac:dyDescent="0.25">
      <c r="V594" s="53"/>
      <c r="W594" s="53"/>
    </row>
    <row r="595" spans="22:23" x14ac:dyDescent="0.25">
      <c r="V595" s="53"/>
      <c r="W595" s="53"/>
    </row>
    <row r="596" spans="22:23" x14ac:dyDescent="0.25">
      <c r="V596" s="53"/>
      <c r="W596" s="53"/>
    </row>
    <row r="597" spans="22:23" x14ac:dyDescent="0.25">
      <c r="V597" s="53"/>
      <c r="W597" s="53"/>
    </row>
    <row r="598" spans="22:23" x14ac:dyDescent="0.25">
      <c r="V598" s="53"/>
      <c r="W598" s="53"/>
    </row>
    <row r="599" spans="22:23" x14ac:dyDescent="0.25">
      <c r="V599" s="53"/>
      <c r="W599" s="53"/>
    </row>
    <row r="600" spans="22:23" x14ac:dyDescent="0.25">
      <c r="V600" s="53"/>
      <c r="W600" s="53"/>
    </row>
    <row r="601" spans="22:23" x14ac:dyDescent="0.25">
      <c r="V601" s="53"/>
      <c r="W601" s="53"/>
    </row>
    <row r="602" spans="22:23" x14ac:dyDescent="0.25">
      <c r="V602" s="53"/>
      <c r="W602" s="53"/>
    </row>
    <row r="603" spans="22:23" x14ac:dyDescent="0.25">
      <c r="V603" s="53"/>
      <c r="W603" s="53"/>
    </row>
    <row r="604" spans="22:23" x14ac:dyDescent="0.25">
      <c r="V604" s="53"/>
      <c r="W604" s="53"/>
    </row>
    <row r="605" spans="22:23" x14ac:dyDescent="0.25">
      <c r="V605" s="53"/>
      <c r="W605" s="53"/>
    </row>
    <row r="606" spans="22:23" x14ac:dyDescent="0.25">
      <c r="V606" s="53"/>
      <c r="W606" s="53"/>
    </row>
    <row r="607" spans="22:23" x14ac:dyDescent="0.25">
      <c r="V607" s="53"/>
      <c r="W607" s="53"/>
    </row>
    <row r="608" spans="22:23" x14ac:dyDescent="0.25">
      <c r="V608" s="53"/>
      <c r="W608" s="53"/>
    </row>
    <row r="609" spans="22:23" x14ac:dyDescent="0.25">
      <c r="V609" s="53"/>
      <c r="W609" s="53"/>
    </row>
    <row r="610" spans="22:23" x14ac:dyDescent="0.25">
      <c r="V610" s="53"/>
      <c r="W610" s="53"/>
    </row>
    <row r="611" spans="22:23" x14ac:dyDescent="0.25">
      <c r="V611" s="53"/>
      <c r="W611" s="53"/>
    </row>
    <row r="612" spans="22:23" x14ac:dyDescent="0.25">
      <c r="V612" s="53"/>
      <c r="W612" s="53"/>
    </row>
    <row r="613" spans="22:23" x14ac:dyDescent="0.25">
      <c r="V613" s="53"/>
      <c r="W613" s="53"/>
    </row>
    <row r="614" spans="22:23" x14ac:dyDescent="0.25">
      <c r="V614" s="53"/>
      <c r="W614" s="53"/>
    </row>
    <row r="615" spans="22:23" x14ac:dyDescent="0.25">
      <c r="V615" s="53"/>
      <c r="W615" s="53"/>
    </row>
    <row r="616" spans="22:23" x14ac:dyDescent="0.25">
      <c r="V616" s="53"/>
      <c r="W616" s="53"/>
    </row>
    <row r="617" spans="22:23" x14ac:dyDescent="0.25">
      <c r="V617" s="53"/>
      <c r="W617" s="53"/>
    </row>
    <row r="618" spans="22:23" x14ac:dyDescent="0.25">
      <c r="V618" s="53"/>
      <c r="W618" s="53"/>
    </row>
    <row r="619" spans="22:23" x14ac:dyDescent="0.25">
      <c r="V619" s="53"/>
      <c r="W619" s="53"/>
    </row>
    <row r="620" spans="22:23" x14ac:dyDescent="0.25">
      <c r="V620" s="53"/>
      <c r="W620" s="53"/>
    </row>
    <row r="621" spans="22:23" x14ac:dyDescent="0.25">
      <c r="V621" s="53"/>
      <c r="W621" s="53"/>
    </row>
    <row r="622" spans="22:23" x14ac:dyDescent="0.25">
      <c r="V622" s="53"/>
      <c r="W622" s="53"/>
    </row>
    <row r="623" spans="22:23" x14ac:dyDescent="0.25">
      <c r="V623" s="53"/>
      <c r="W623" s="53"/>
    </row>
    <row r="624" spans="22:23" x14ac:dyDescent="0.25">
      <c r="V624" s="53"/>
      <c r="W624" s="53"/>
    </row>
    <row r="625" spans="22:23" x14ac:dyDescent="0.25">
      <c r="V625" s="53"/>
      <c r="W625" s="53"/>
    </row>
    <row r="626" spans="22:23" x14ac:dyDescent="0.25">
      <c r="V626" s="53"/>
      <c r="W626" s="53"/>
    </row>
    <row r="627" spans="22:23" x14ac:dyDescent="0.25">
      <c r="V627" s="53"/>
      <c r="W627" s="53"/>
    </row>
    <row r="628" spans="22:23" x14ac:dyDescent="0.25">
      <c r="V628" s="53"/>
      <c r="W628" s="53"/>
    </row>
    <row r="629" spans="22:23" x14ac:dyDescent="0.25">
      <c r="V629" s="53"/>
      <c r="W629" s="53"/>
    </row>
    <row r="630" spans="22:23" x14ac:dyDescent="0.25">
      <c r="V630" s="53"/>
      <c r="W630" s="53"/>
    </row>
    <row r="631" spans="22:23" x14ac:dyDescent="0.25">
      <c r="V631" s="53"/>
      <c r="W631" s="53"/>
    </row>
    <row r="632" spans="22:23" x14ac:dyDescent="0.25">
      <c r="V632" s="53"/>
      <c r="W632" s="53"/>
    </row>
    <row r="633" spans="22:23" x14ac:dyDescent="0.25">
      <c r="V633" s="53"/>
      <c r="W633" s="53"/>
    </row>
    <row r="634" spans="22:23" x14ac:dyDescent="0.25">
      <c r="V634" s="53"/>
      <c r="W634" s="53"/>
    </row>
    <row r="635" spans="22:23" x14ac:dyDescent="0.25">
      <c r="V635" s="53"/>
      <c r="W635" s="53"/>
    </row>
    <row r="636" spans="22:23" x14ac:dyDescent="0.25">
      <c r="V636" s="53"/>
      <c r="W636" s="53"/>
    </row>
    <row r="637" spans="22:23" x14ac:dyDescent="0.25">
      <c r="V637" s="53"/>
      <c r="W637" s="53"/>
    </row>
    <row r="638" spans="22:23" x14ac:dyDescent="0.25">
      <c r="V638" s="53"/>
      <c r="W638" s="53"/>
    </row>
    <row r="639" spans="22:23" x14ac:dyDescent="0.25">
      <c r="V639" s="53"/>
      <c r="W639" s="53"/>
    </row>
    <row r="640" spans="22:23" x14ac:dyDescent="0.25">
      <c r="V640" s="53"/>
      <c r="W640" s="53"/>
    </row>
    <row r="641" spans="22:23" x14ac:dyDescent="0.25">
      <c r="V641" s="53"/>
      <c r="W641" s="53"/>
    </row>
    <row r="642" spans="22:23" x14ac:dyDescent="0.25">
      <c r="V642" s="53"/>
      <c r="W642" s="53"/>
    </row>
    <row r="643" spans="22:23" x14ac:dyDescent="0.25">
      <c r="V643" s="53"/>
      <c r="W643" s="53"/>
    </row>
    <row r="644" spans="22:23" x14ac:dyDescent="0.25">
      <c r="V644" s="53"/>
      <c r="W644" s="53"/>
    </row>
    <row r="645" spans="22:23" x14ac:dyDescent="0.25">
      <c r="V645" s="53"/>
      <c r="W645" s="53"/>
    </row>
    <row r="646" spans="22:23" x14ac:dyDescent="0.25">
      <c r="V646" s="53"/>
      <c r="W646" s="53"/>
    </row>
    <row r="647" spans="22:23" x14ac:dyDescent="0.25">
      <c r="V647" s="53"/>
      <c r="W647" s="53"/>
    </row>
    <row r="648" spans="22:23" x14ac:dyDescent="0.25">
      <c r="V648" s="53"/>
      <c r="W648" s="53"/>
    </row>
    <row r="649" spans="22:23" x14ac:dyDescent="0.25">
      <c r="V649" s="53"/>
      <c r="W649" s="53"/>
    </row>
    <row r="650" spans="22:23" x14ac:dyDescent="0.25">
      <c r="V650" s="53"/>
      <c r="W650" s="53"/>
    </row>
    <row r="651" spans="22:23" x14ac:dyDescent="0.25">
      <c r="V651" s="53"/>
      <c r="W651" s="53"/>
    </row>
    <row r="652" spans="22:23" x14ac:dyDescent="0.25">
      <c r="V652" s="53"/>
      <c r="W652" s="53"/>
    </row>
    <row r="653" spans="22:23" x14ac:dyDescent="0.25">
      <c r="V653" s="53"/>
      <c r="W653" s="53"/>
    </row>
    <row r="654" spans="22:23" x14ac:dyDescent="0.25">
      <c r="V654" s="53"/>
      <c r="W654" s="53"/>
    </row>
    <row r="655" spans="22:23" x14ac:dyDescent="0.25">
      <c r="V655" s="53"/>
      <c r="W655" s="53"/>
    </row>
    <row r="656" spans="22:23" x14ac:dyDescent="0.25">
      <c r="V656" s="53"/>
      <c r="W656" s="53"/>
    </row>
    <row r="657" spans="22:23" x14ac:dyDescent="0.25">
      <c r="V657" s="53"/>
      <c r="W657" s="53"/>
    </row>
    <row r="658" spans="22:23" x14ac:dyDescent="0.25">
      <c r="V658" s="53"/>
      <c r="W658" s="53"/>
    </row>
    <row r="659" spans="22:23" x14ac:dyDescent="0.25">
      <c r="V659" s="53"/>
      <c r="W659" s="53"/>
    </row>
    <row r="660" spans="22:23" x14ac:dyDescent="0.25">
      <c r="V660" s="53"/>
      <c r="W660" s="53"/>
    </row>
    <row r="661" spans="22:23" x14ac:dyDescent="0.25">
      <c r="V661" s="53"/>
      <c r="W661" s="53"/>
    </row>
    <row r="662" spans="22:23" x14ac:dyDescent="0.25">
      <c r="V662" s="53"/>
      <c r="W662" s="53"/>
    </row>
    <row r="663" spans="22:23" x14ac:dyDescent="0.25">
      <c r="V663" s="53"/>
      <c r="W663" s="53"/>
    </row>
    <row r="664" spans="22:23" x14ac:dyDescent="0.25">
      <c r="V664" s="53"/>
      <c r="W664" s="53"/>
    </row>
    <row r="665" spans="22:23" x14ac:dyDescent="0.25">
      <c r="V665" s="53"/>
      <c r="W665" s="53"/>
    </row>
    <row r="666" spans="22:23" x14ac:dyDescent="0.25">
      <c r="V666" s="53"/>
      <c r="W666" s="53"/>
    </row>
    <row r="667" spans="22:23" x14ac:dyDescent="0.25">
      <c r="V667" s="53"/>
      <c r="W667" s="53"/>
    </row>
    <row r="668" spans="22:23" x14ac:dyDescent="0.25">
      <c r="V668" s="53"/>
      <c r="W668" s="53"/>
    </row>
    <row r="669" spans="22:23" x14ac:dyDescent="0.25">
      <c r="V669" s="53"/>
      <c r="W669" s="53"/>
    </row>
    <row r="670" spans="22:23" x14ac:dyDescent="0.25">
      <c r="V670" s="53"/>
      <c r="W670" s="53"/>
    </row>
    <row r="671" spans="22:23" x14ac:dyDescent="0.25">
      <c r="V671" s="53"/>
      <c r="W671" s="53"/>
    </row>
    <row r="672" spans="22:23" x14ac:dyDescent="0.25">
      <c r="V672" s="53"/>
      <c r="W672" s="53"/>
    </row>
    <row r="673" spans="22:23" x14ac:dyDescent="0.25">
      <c r="V673" s="53"/>
      <c r="W673" s="53"/>
    </row>
    <row r="674" spans="22:23" x14ac:dyDescent="0.25">
      <c r="V674" s="53"/>
      <c r="W674" s="53"/>
    </row>
    <row r="675" spans="22:23" x14ac:dyDescent="0.25">
      <c r="V675" s="53"/>
      <c r="W675" s="53"/>
    </row>
    <row r="676" spans="22:23" x14ac:dyDescent="0.25">
      <c r="V676" s="53"/>
      <c r="W676" s="53"/>
    </row>
    <row r="677" spans="22:23" x14ac:dyDescent="0.25">
      <c r="V677" s="53"/>
      <c r="W677" s="53"/>
    </row>
    <row r="678" spans="22:23" x14ac:dyDescent="0.25">
      <c r="V678" s="53"/>
      <c r="W678" s="53"/>
    </row>
    <row r="679" spans="22:23" x14ac:dyDescent="0.25">
      <c r="V679" s="53"/>
      <c r="W679" s="53"/>
    </row>
    <row r="680" spans="22:23" x14ac:dyDescent="0.25">
      <c r="V680" s="53"/>
      <c r="W680" s="53"/>
    </row>
    <row r="681" spans="22:23" x14ac:dyDescent="0.25">
      <c r="V681" s="53"/>
      <c r="W681" s="53"/>
    </row>
    <row r="682" spans="22:23" x14ac:dyDescent="0.25">
      <c r="V682" s="53"/>
      <c r="W682" s="53"/>
    </row>
    <row r="683" spans="22:23" x14ac:dyDescent="0.25">
      <c r="V683" s="53"/>
      <c r="W683" s="53"/>
    </row>
    <row r="684" spans="22:23" x14ac:dyDescent="0.25">
      <c r="V684" s="53"/>
      <c r="W684" s="53"/>
    </row>
    <row r="685" spans="22:23" x14ac:dyDescent="0.25">
      <c r="V685" s="53"/>
      <c r="W685" s="53"/>
    </row>
    <row r="686" spans="22:23" x14ac:dyDescent="0.25">
      <c r="V686" s="53"/>
      <c r="W686" s="53"/>
    </row>
    <row r="687" spans="22:23" x14ac:dyDescent="0.25">
      <c r="V687" s="53"/>
      <c r="W687" s="53"/>
    </row>
    <row r="688" spans="22:23" x14ac:dyDescent="0.25">
      <c r="V688" s="53"/>
      <c r="W688" s="53"/>
    </row>
    <row r="689" spans="22:23" x14ac:dyDescent="0.25">
      <c r="V689" s="53"/>
      <c r="W689" s="53"/>
    </row>
    <row r="690" spans="22:23" x14ac:dyDescent="0.25">
      <c r="V690" s="53"/>
      <c r="W690" s="53"/>
    </row>
    <row r="691" spans="22:23" x14ac:dyDescent="0.25">
      <c r="V691" s="53"/>
      <c r="W691" s="53"/>
    </row>
    <row r="692" spans="22:23" x14ac:dyDescent="0.25">
      <c r="V692" s="53"/>
      <c r="W692" s="53"/>
    </row>
    <row r="693" spans="22:23" x14ac:dyDescent="0.25">
      <c r="V693" s="53"/>
      <c r="W693" s="53"/>
    </row>
    <row r="694" spans="22:23" x14ac:dyDescent="0.25">
      <c r="V694" s="53"/>
      <c r="W694" s="53"/>
    </row>
    <row r="695" spans="22:23" x14ac:dyDescent="0.25">
      <c r="V695" s="53"/>
      <c r="W695" s="53"/>
    </row>
    <row r="696" spans="22:23" x14ac:dyDescent="0.25">
      <c r="V696" s="53"/>
      <c r="W696" s="53"/>
    </row>
    <row r="697" spans="22:23" x14ac:dyDescent="0.25">
      <c r="V697" s="53"/>
      <c r="W697" s="53"/>
    </row>
    <row r="698" spans="22:23" x14ac:dyDescent="0.25">
      <c r="V698" s="53"/>
      <c r="W698" s="53"/>
    </row>
    <row r="699" spans="22:23" x14ac:dyDescent="0.25">
      <c r="V699" s="53"/>
      <c r="W699" s="53"/>
    </row>
    <row r="700" spans="22:23" x14ac:dyDescent="0.25">
      <c r="V700" s="53"/>
      <c r="W700" s="53"/>
    </row>
    <row r="701" spans="22:23" x14ac:dyDescent="0.25">
      <c r="V701" s="53"/>
      <c r="W701" s="53"/>
    </row>
    <row r="702" spans="22:23" x14ac:dyDescent="0.25">
      <c r="V702" s="53"/>
      <c r="W702" s="53"/>
    </row>
    <row r="703" spans="22:23" x14ac:dyDescent="0.25">
      <c r="V703" s="53"/>
      <c r="W703" s="53"/>
    </row>
    <row r="704" spans="22:23" x14ac:dyDescent="0.25">
      <c r="V704" s="53"/>
      <c r="W704" s="53"/>
    </row>
    <row r="705" spans="22:23" x14ac:dyDescent="0.25">
      <c r="V705" s="53"/>
      <c r="W705" s="53"/>
    </row>
    <row r="706" spans="22:23" x14ac:dyDescent="0.25">
      <c r="V706" s="53"/>
      <c r="W706" s="53"/>
    </row>
    <row r="707" spans="22:23" x14ac:dyDescent="0.25">
      <c r="V707" s="53"/>
      <c r="W707" s="53"/>
    </row>
    <row r="708" spans="22:23" x14ac:dyDescent="0.25">
      <c r="V708" s="53"/>
      <c r="W708" s="53"/>
    </row>
    <row r="709" spans="22:23" x14ac:dyDescent="0.25">
      <c r="V709" s="53"/>
      <c r="W709" s="53"/>
    </row>
    <row r="710" spans="22:23" x14ac:dyDescent="0.25">
      <c r="V710" s="53"/>
      <c r="W710" s="53"/>
    </row>
    <row r="711" spans="22:23" x14ac:dyDescent="0.25">
      <c r="V711" s="53"/>
      <c r="W711" s="53"/>
    </row>
    <row r="712" spans="22:23" x14ac:dyDescent="0.25">
      <c r="V712" s="53"/>
      <c r="W712" s="53"/>
    </row>
    <row r="713" spans="22:23" x14ac:dyDescent="0.25">
      <c r="V713" s="53"/>
      <c r="W713" s="53"/>
    </row>
    <row r="714" spans="22:23" x14ac:dyDescent="0.25">
      <c r="V714" s="53"/>
      <c r="W714" s="53"/>
    </row>
    <row r="715" spans="22:23" x14ac:dyDescent="0.25">
      <c r="V715" s="53"/>
      <c r="W715" s="53"/>
    </row>
    <row r="716" spans="22:23" x14ac:dyDescent="0.25">
      <c r="V716" s="53"/>
      <c r="W716" s="53"/>
    </row>
    <row r="717" spans="22:23" x14ac:dyDescent="0.25">
      <c r="V717" s="53"/>
      <c r="W717" s="53"/>
    </row>
    <row r="718" spans="22:23" x14ac:dyDescent="0.25">
      <c r="V718" s="53"/>
      <c r="W718" s="53"/>
    </row>
    <row r="719" spans="22:23" x14ac:dyDescent="0.25">
      <c r="V719" s="53"/>
      <c r="W719" s="53"/>
    </row>
    <row r="720" spans="22:23" x14ac:dyDescent="0.25">
      <c r="V720" s="53"/>
      <c r="W720" s="53"/>
    </row>
    <row r="721" spans="22:23" x14ac:dyDescent="0.25">
      <c r="V721" s="53"/>
      <c r="W721" s="53"/>
    </row>
    <row r="722" spans="22:23" x14ac:dyDescent="0.25">
      <c r="V722" s="53"/>
      <c r="W722" s="53"/>
    </row>
    <row r="723" spans="22:23" x14ac:dyDescent="0.25">
      <c r="V723" s="53"/>
      <c r="W723" s="53"/>
    </row>
    <row r="724" spans="22:23" x14ac:dyDescent="0.25">
      <c r="V724" s="53"/>
      <c r="W724" s="53"/>
    </row>
    <row r="725" spans="22:23" x14ac:dyDescent="0.25">
      <c r="V725" s="53"/>
      <c r="W725" s="53"/>
    </row>
    <row r="726" spans="22:23" x14ac:dyDescent="0.25">
      <c r="V726" s="53"/>
      <c r="W726" s="53"/>
    </row>
    <row r="727" spans="22:23" x14ac:dyDescent="0.25">
      <c r="V727" s="53"/>
      <c r="W727" s="53"/>
    </row>
    <row r="728" spans="22:23" x14ac:dyDescent="0.25">
      <c r="V728" s="53"/>
      <c r="W728" s="53"/>
    </row>
    <row r="729" spans="22:23" x14ac:dyDescent="0.25">
      <c r="V729" s="53"/>
      <c r="W729" s="53"/>
    </row>
    <row r="730" spans="22:23" x14ac:dyDescent="0.25">
      <c r="V730" s="53"/>
      <c r="W730" s="53"/>
    </row>
    <row r="731" spans="22:23" x14ac:dyDescent="0.25">
      <c r="V731" s="53"/>
      <c r="W731" s="53"/>
    </row>
    <row r="732" spans="22:23" x14ac:dyDescent="0.25">
      <c r="V732" s="53"/>
      <c r="W732" s="53"/>
    </row>
    <row r="733" spans="22:23" x14ac:dyDescent="0.25">
      <c r="V733" s="53"/>
      <c r="W733" s="53"/>
    </row>
    <row r="734" spans="22:23" x14ac:dyDescent="0.25">
      <c r="V734" s="53"/>
      <c r="W734" s="53"/>
    </row>
    <row r="735" spans="22:23" x14ac:dyDescent="0.25">
      <c r="V735" s="53"/>
      <c r="W735" s="53"/>
    </row>
    <row r="736" spans="22:23" x14ac:dyDescent="0.25">
      <c r="V736" s="53"/>
      <c r="W736" s="53"/>
    </row>
    <row r="737" spans="22:23" x14ac:dyDescent="0.25">
      <c r="V737" s="53"/>
      <c r="W737" s="53"/>
    </row>
    <row r="738" spans="22:23" x14ac:dyDescent="0.25">
      <c r="V738" s="53"/>
      <c r="W738" s="53"/>
    </row>
    <row r="739" spans="22:23" x14ac:dyDescent="0.25">
      <c r="V739" s="53"/>
      <c r="W739" s="53"/>
    </row>
    <row r="740" spans="22:23" x14ac:dyDescent="0.25">
      <c r="V740" s="53"/>
      <c r="W740" s="53"/>
    </row>
    <row r="741" spans="22:23" x14ac:dyDescent="0.25">
      <c r="V741" s="53"/>
      <c r="W741" s="53"/>
    </row>
    <row r="742" spans="22:23" x14ac:dyDescent="0.25">
      <c r="V742" s="53"/>
      <c r="W742" s="53"/>
    </row>
    <row r="743" spans="22:23" x14ac:dyDescent="0.25">
      <c r="V743" s="53"/>
      <c r="W743" s="53"/>
    </row>
    <row r="744" spans="22:23" x14ac:dyDescent="0.25">
      <c r="V744" s="53"/>
      <c r="W744" s="53"/>
    </row>
    <row r="745" spans="22:23" x14ac:dyDescent="0.25">
      <c r="V745" s="53"/>
      <c r="W745" s="53"/>
    </row>
    <row r="746" spans="22:23" x14ac:dyDescent="0.25">
      <c r="V746" s="53"/>
      <c r="W746" s="53"/>
    </row>
    <row r="747" spans="22:23" x14ac:dyDescent="0.25">
      <c r="V747" s="53"/>
      <c r="W747" s="53"/>
    </row>
    <row r="748" spans="22:23" x14ac:dyDescent="0.25">
      <c r="V748" s="53"/>
      <c r="W748" s="53"/>
    </row>
    <row r="749" spans="22:23" x14ac:dyDescent="0.25">
      <c r="V749" s="53"/>
      <c r="W749" s="53"/>
    </row>
    <row r="750" spans="22:23" x14ac:dyDescent="0.25">
      <c r="V750" s="53"/>
      <c r="W750" s="53"/>
    </row>
    <row r="751" spans="22:23" x14ac:dyDescent="0.25">
      <c r="V751" s="53"/>
      <c r="W751" s="53"/>
    </row>
    <row r="752" spans="22:23" x14ac:dyDescent="0.25">
      <c r="V752" s="53"/>
      <c r="W752" s="53"/>
    </row>
  </sheetData>
  <autoFilter ref="A1:W62"/>
  <hyperlinks>
    <hyperlink ref="Z4" r:id="rId1"/>
  </hyperlinks>
  <pageMargins left="0.25" right="0.25" top="0.75" bottom="0.75" header="0.3" footer="0.3"/>
  <pageSetup paperSize="8" scale="32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opLeftCell="A31" zoomScale="85" zoomScaleNormal="85" workbookViewId="0">
      <selection activeCell="AT59" sqref="AT59"/>
    </sheetView>
  </sheetViews>
  <sheetFormatPr baseColWidth="10" defaultRowHeight="15" outlineLevelCol="1" x14ac:dyDescent="0.25"/>
  <cols>
    <col min="1" max="2" width="21.42578125" customWidth="1"/>
    <col min="3" max="3" width="47.28515625" customWidth="1"/>
    <col min="4" max="5" width="14.28515625" customWidth="1"/>
    <col min="6" max="6" width="7.140625" customWidth="1"/>
    <col min="7" max="7" width="12.85546875" hidden="1" customWidth="1" outlineLevel="1"/>
    <col min="8" max="30" width="11.42578125" hidden="1" customWidth="1" outlineLevel="1"/>
    <col min="31" max="31" width="16.5703125" hidden="1" customWidth="1" collapsed="1"/>
    <col min="32" max="32" width="25.140625" customWidth="1"/>
    <col min="33" max="33" width="21.42578125" style="152" customWidth="1"/>
    <col min="34" max="34" width="11.42578125" hidden="1" customWidth="1"/>
    <col min="37" max="37" width="2.28515625" style="184" customWidth="1"/>
    <col min="39" max="39" width="1.7109375" customWidth="1"/>
    <col min="43" max="43" width="2.28515625" style="152" customWidth="1"/>
  </cols>
  <sheetData>
    <row r="1" spans="1:43" s="152" customFormat="1" x14ac:dyDescent="0.25">
      <c r="A1" s="152" t="s">
        <v>514</v>
      </c>
      <c r="AK1" s="184"/>
      <c r="AL1" s="184"/>
    </row>
    <row r="2" spans="1:43" s="151" customFormat="1" x14ac:dyDescent="0.25">
      <c r="A2" s="153" t="s">
        <v>51</v>
      </c>
      <c r="B2" s="153" t="s">
        <v>363</v>
      </c>
      <c r="C2" s="153" t="s">
        <v>364</v>
      </c>
      <c r="D2" s="153" t="s">
        <v>121</v>
      </c>
      <c r="E2" s="153" t="s">
        <v>46</v>
      </c>
      <c r="F2" s="153" t="s">
        <v>52</v>
      </c>
      <c r="G2" s="153" t="s">
        <v>324</v>
      </c>
      <c r="H2" s="153" t="s">
        <v>365</v>
      </c>
      <c r="I2" s="153" t="s">
        <v>366</v>
      </c>
      <c r="J2" s="153" t="s">
        <v>367</v>
      </c>
      <c r="K2" s="153" t="s">
        <v>368</v>
      </c>
      <c r="L2" s="153" t="s">
        <v>369</v>
      </c>
      <c r="M2" s="153" t="s">
        <v>370</v>
      </c>
      <c r="N2" s="153" t="s">
        <v>371</v>
      </c>
      <c r="O2" s="153" t="s">
        <v>372</v>
      </c>
      <c r="P2" s="153" t="s">
        <v>373</v>
      </c>
      <c r="Q2" s="153" t="s">
        <v>374</v>
      </c>
      <c r="R2" s="153" t="s">
        <v>375</v>
      </c>
      <c r="S2" s="153" t="s">
        <v>376</v>
      </c>
      <c r="T2" s="153" t="s">
        <v>377</v>
      </c>
      <c r="U2" s="153" t="s">
        <v>378</v>
      </c>
      <c r="V2" s="153" t="s">
        <v>379</v>
      </c>
      <c r="W2" s="153" t="s">
        <v>380</v>
      </c>
      <c r="X2" s="153" t="s">
        <v>381</v>
      </c>
      <c r="Y2" s="153" t="s">
        <v>382</v>
      </c>
      <c r="Z2" s="153" t="s">
        <v>383</v>
      </c>
      <c r="AA2" s="153" t="s">
        <v>384</v>
      </c>
      <c r="AB2" s="153" t="s">
        <v>385</v>
      </c>
      <c r="AC2" s="153" t="s">
        <v>386</v>
      </c>
      <c r="AD2" s="153" t="s">
        <v>387</v>
      </c>
      <c r="AE2" s="153" t="s">
        <v>388</v>
      </c>
      <c r="AF2" s="153" t="s">
        <v>389</v>
      </c>
      <c r="AG2" s="153" t="s">
        <v>490</v>
      </c>
      <c r="AH2" s="153" t="s">
        <v>472</v>
      </c>
      <c r="AK2" s="184"/>
      <c r="AQ2" s="152"/>
    </row>
    <row r="3" spans="1:43" x14ac:dyDescent="0.25">
      <c r="A3" s="152" t="s">
        <v>53</v>
      </c>
      <c r="B3" s="152" t="s">
        <v>399</v>
      </c>
      <c r="C3" s="152" t="s">
        <v>400</v>
      </c>
      <c r="D3" s="152" t="s">
        <v>391</v>
      </c>
      <c r="E3" s="152" t="s">
        <v>38</v>
      </c>
      <c r="F3" s="152">
        <v>2022</v>
      </c>
      <c r="G3" s="152" t="s">
        <v>398</v>
      </c>
      <c r="H3" s="152">
        <v>0</v>
      </c>
      <c r="I3" s="152">
        <v>0</v>
      </c>
      <c r="J3" s="152">
        <v>0</v>
      </c>
      <c r="K3" s="152">
        <v>0</v>
      </c>
      <c r="L3" s="152">
        <v>0</v>
      </c>
      <c r="M3" s="152">
        <v>0</v>
      </c>
      <c r="N3" s="152">
        <v>0</v>
      </c>
      <c r="O3" s="152">
        <v>0</v>
      </c>
      <c r="P3" s="152">
        <v>0</v>
      </c>
      <c r="Q3" s="152">
        <v>0</v>
      </c>
      <c r="R3" s="152">
        <v>0</v>
      </c>
      <c r="S3" s="152">
        <v>0</v>
      </c>
      <c r="T3" s="152">
        <v>0</v>
      </c>
      <c r="U3" s="152">
        <v>0</v>
      </c>
      <c r="V3" s="152">
        <v>0</v>
      </c>
      <c r="W3" s="152">
        <v>0</v>
      </c>
      <c r="X3" s="152">
        <v>14.4574</v>
      </c>
      <c r="Y3" s="152">
        <v>0</v>
      </c>
      <c r="Z3" s="152">
        <v>14.4574</v>
      </c>
      <c r="AA3" s="152">
        <v>0</v>
      </c>
      <c r="AB3" s="152">
        <v>0</v>
      </c>
      <c r="AC3" s="152">
        <v>0</v>
      </c>
      <c r="AD3" s="152">
        <v>3.61435</v>
      </c>
      <c r="AE3" s="152">
        <v>18.071750000000002</v>
      </c>
      <c r="AF3" s="161">
        <v>12.650226999999999</v>
      </c>
      <c r="AH3" s="152">
        <v>9.9394650000000002</v>
      </c>
    </row>
    <row r="4" spans="1:43" x14ac:dyDescent="0.25">
      <c r="A4" s="152" t="s">
        <v>53</v>
      </c>
      <c r="B4" s="152" t="s">
        <v>395</v>
      </c>
      <c r="C4" s="152" t="s">
        <v>396</v>
      </c>
      <c r="D4" s="152" t="s">
        <v>391</v>
      </c>
      <c r="E4" s="152" t="s">
        <v>397</v>
      </c>
      <c r="F4" s="152">
        <v>2022</v>
      </c>
      <c r="G4" s="152" t="s">
        <v>398</v>
      </c>
      <c r="H4" s="152">
        <v>0</v>
      </c>
      <c r="I4" s="152">
        <v>0</v>
      </c>
      <c r="J4" s="152">
        <v>0</v>
      </c>
      <c r="K4" s="152">
        <v>0</v>
      </c>
      <c r="L4" s="152">
        <v>0</v>
      </c>
      <c r="M4" s="152">
        <v>0</v>
      </c>
      <c r="N4" s="152">
        <v>0</v>
      </c>
      <c r="O4" s="152">
        <v>0</v>
      </c>
      <c r="P4" s="152">
        <v>0</v>
      </c>
      <c r="Q4" s="152">
        <v>0</v>
      </c>
      <c r="R4" s="152">
        <v>0</v>
      </c>
      <c r="S4" s="152">
        <v>0</v>
      </c>
      <c r="T4" s="152">
        <v>0</v>
      </c>
      <c r="U4" s="152">
        <v>0</v>
      </c>
      <c r="V4" s="152">
        <v>0</v>
      </c>
      <c r="W4" s="152">
        <v>0</v>
      </c>
      <c r="X4" s="152">
        <v>188.42599999999999</v>
      </c>
      <c r="Y4" s="152">
        <v>0</v>
      </c>
      <c r="Z4" s="152">
        <v>188.42599999999999</v>
      </c>
      <c r="AA4" s="152">
        <v>0</v>
      </c>
      <c r="AB4" s="152">
        <v>0</v>
      </c>
      <c r="AC4" s="152">
        <v>0</v>
      </c>
      <c r="AD4" s="152">
        <v>47.106499999999997</v>
      </c>
      <c r="AE4" s="152">
        <v>235.5325</v>
      </c>
      <c r="AF4" s="161">
        <v>164.87275</v>
      </c>
      <c r="AG4" s="164">
        <f>SUM(AF3:AF4)</f>
        <v>177.522977</v>
      </c>
      <c r="AH4" s="152">
        <v>129.54287500000001</v>
      </c>
      <c r="AI4" t="s">
        <v>501</v>
      </c>
    </row>
    <row r="5" spans="1:43" x14ac:dyDescent="0.25">
      <c r="A5" s="152" t="s">
        <v>53</v>
      </c>
      <c r="B5" s="152" t="s">
        <v>496</v>
      </c>
      <c r="C5" s="152" t="s">
        <v>497</v>
      </c>
      <c r="D5" s="152" t="s">
        <v>391</v>
      </c>
      <c r="E5" s="152" t="s">
        <v>397</v>
      </c>
      <c r="F5" s="152">
        <v>2022</v>
      </c>
      <c r="G5" s="152" t="s">
        <v>392</v>
      </c>
      <c r="H5" s="152">
        <v>0</v>
      </c>
      <c r="I5" s="152">
        <v>0</v>
      </c>
      <c r="J5" s="152">
        <v>0</v>
      </c>
      <c r="K5" s="152">
        <v>0</v>
      </c>
      <c r="L5" s="152">
        <v>0</v>
      </c>
      <c r="M5" s="152">
        <v>0</v>
      </c>
      <c r="N5" s="152">
        <v>0</v>
      </c>
      <c r="O5" s="152">
        <v>0</v>
      </c>
      <c r="P5" s="152">
        <v>0</v>
      </c>
      <c r="Q5" s="152">
        <v>0</v>
      </c>
      <c r="R5" s="152">
        <v>0</v>
      </c>
      <c r="S5" s="152">
        <v>0</v>
      </c>
      <c r="T5" s="152">
        <v>0</v>
      </c>
      <c r="U5" s="152">
        <v>0</v>
      </c>
      <c r="V5" s="152">
        <v>0</v>
      </c>
      <c r="W5" s="152">
        <v>0</v>
      </c>
      <c r="X5" s="152">
        <v>0</v>
      </c>
      <c r="Y5" s="152">
        <v>0</v>
      </c>
      <c r="Z5" s="152">
        <v>0</v>
      </c>
      <c r="AA5" s="152">
        <v>63.744</v>
      </c>
      <c r="AB5" s="152">
        <v>0</v>
      </c>
      <c r="AC5" s="152">
        <v>0</v>
      </c>
      <c r="AD5" s="152">
        <v>0</v>
      </c>
      <c r="AE5" s="152">
        <v>63.744</v>
      </c>
      <c r="AF5" s="186">
        <v>46.085000000000001</v>
      </c>
      <c r="AG5" s="165">
        <f>AF5</f>
        <v>46.085000000000001</v>
      </c>
      <c r="AH5" s="152">
        <v>35.059199999999997</v>
      </c>
    </row>
    <row r="6" spans="1:43" x14ac:dyDescent="0.25">
      <c r="A6" s="152" t="s">
        <v>53</v>
      </c>
      <c r="B6" s="152" t="s">
        <v>473</v>
      </c>
      <c r="C6" s="152" t="s">
        <v>474</v>
      </c>
      <c r="D6" s="152" t="s">
        <v>391</v>
      </c>
      <c r="E6" s="152" t="s">
        <v>397</v>
      </c>
      <c r="F6" s="152">
        <v>2022</v>
      </c>
      <c r="G6" s="152" t="s">
        <v>392</v>
      </c>
      <c r="H6" s="152">
        <v>0</v>
      </c>
      <c r="I6" s="152">
        <v>0</v>
      </c>
      <c r="J6" s="152">
        <v>0</v>
      </c>
      <c r="K6" s="152">
        <v>92.75</v>
      </c>
      <c r="L6" s="152">
        <v>0</v>
      </c>
      <c r="M6" s="152">
        <v>0</v>
      </c>
      <c r="N6" s="152">
        <v>0</v>
      </c>
      <c r="O6" s="152">
        <v>92.75</v>
      </c>
      <c r="P6" s="152">
        <v>0</v>
      </c>
      <c r="Q6" s="152">
        <v>0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52">
        <v>0</v>
      </c>
      <c r="Y6" s="152">
        <v>0</v>
      </c>
      <c r="Z6" s="152">
        <v>0</v>
      </c>
      <c r="AA6" s="152">
        <v>0</v>
      </c>
      <c r="AB6" s="152">
        <v>0</v>
      </c>
      <c r="AC6" s="152">
        <v>0</v>
      </c>
      <c r="AD6" s="152">
        <v>144.921875</v>
      </c>
      <c r="AE6" s="152">
        <v>724.609375</v>
      </c>
      <c r="AF6" s="185">
        <v>425</v>
      </c>
      <c r="AG6" s="166">
        <f>SUM(AF6)</f>
        <v>425</v>
      </c>
      <c r="AH6" s="152">
        <v>398.53515599999997</v>
      </c>
    </row>
    <row r="7" spans="1:43" x14ac:dyDescent="0.25">
      <c r="A7" s="152" t="s">
        <v>53</v>
      </c>
      <c r="B7" s="152" t="s">
        <v>478</v>
      </c>
      <c r="C7" s="152" t="s">
        <v>493</v>
      </c>
      <c r="D7" s="152" t="s">
        <v>494</v>
      </c>
      <c r="E7" s="152" t="s">
        <v>28</v>
      </c>
      <c r="F7" s="152">
        <v>2022</v>
      </c>
      <c r="G7" s="152" t="s">
        <v>398</v>
      </c>
      <c r="H7" s="152">
        <v>72.02</v>
      </c>
      <c r="I7" s="152">
        <v>0</v>
      </c>
      <c r="J7" s="152">
        <v>0</v>
      </c>
      <c r="K7" s="152">
        <v>0</v>
      </c>
      <c r="L7" s="152">
        <v>0</v>
      </c>
      <c r="M7" s="152">
        <v>180.04</v>
      </c>
      <c r="N7" s="152">
        <v>0</v>
      </c>
      <c r="O7" s="152">
        <v>252.06</v>
      </c>
      <c r="P7" s="152">
        <v>1220</v>
      </c>
      <c r="Q7" s="152">
        <v>0</v>
      </c>
      <c r="R7" s="152">
        <v>0</v>
      </c>
      <c r="S7" s="152">
        <v>0</v>
      </c>
      <c r="T7" s="152">
        <v>0</v>
      </c>
      <c r="U7" s="152">
        <v>3049</v>
      </c>
      <c r="V7" s="152">
        <v>0</v>
      </c>
      <c r="W7" s="152">
        <v>4269</v>
      </c>
      <c r="X7" s="152">
        <v>0</v>
      </c>
      <c r="Y7" s="152">
        <v>0</v>
      </c>
      <c r="Z7" s="152">
        <v>0</v>
      </c>
      <c r="AA7" s="152">
        <v>0</v>
      </c>
      <c r="AB7" s="152">
        <v>0</v>
      </c>
      <c r="AC7" s="152">
        <v>0</v>
      </c>
      <c r="AD7" s="152">
        <v>1521.483125</v>
      </c>
      <c r="AE7" s="152">
        <v>7607.4156249999996</v>
      </c>
      <c r="AF7" s="150">
        <v>4346.7883339999998</v>
      </c>
      <c r="AG7" s="167">
        <f>SUM(AF7)</f>
        <v>4346.7883339999998</v>
      </c>
      <c r="AH7" s="152">
        <v>4184.0785930000002</v>
      </c>
    </row>
    <row r="8" spans="1:43" x14ac:dyDescent="0.25">
      <c r="A8" s="152" t="s">
        <v>53</v>
      </c>
      <c r="B8" s="152" t="s">
        <v>479</v>
      </c>
      <c r="C8" s="152" t="s">
        <v>498</v>
      </c>
      <c r="D8" s="152" t="s">
        <v>408</v>
      </c>
      <c r="E8" s="152" t="s">
        <v>19</v>
      </c>
      <c r="F8" s="152">
        <v>2022</v>
      </c>
      <c r="G8" s="152" t="s">
        <v>398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360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360</v>
      </c>
      <c r="X8" s="152">
        <v>0</v>
      </c>
      <c r="Y8" s="152">
        <v>0</v>
      </c>
      <c r="Z8" s="152">
        <v>0</v>
      </c>
      <c r="AA8" s="152">
        <v>0</v>
      </c>
      <c r="AB8" s="152">
        <v>0</v>
      </c>
      <c r="AC8" s="152">
        <v>0</v>
      </c>
      <c r="AD8" s="152">
        <v>90</v>
      </c>
      <c r="AE8" s="152">
        <v>450</v>
      </c>
      <c r="AF8" s="159">
        <v>180</v>
      </c>
      <c r="AG8" s="159">
        <f>SUM(AF8)</f>
        <v>180</v>
      </c>
      <c r="AH8" s="152">
        <v>247.5</v>
      </c>
    </row>
    <row r="9" spans="1:43" x14ac:dyDescent="0.25">
      <c r="A9" s="152" t="s">
        <v>53</v>
      </c>
      <c r="B9" s="152" t="s">
        <v>390</v>
      </c>
      <c r="C9" s="152" t="s">
        <v>491</v>
      </c>
      <c r="D9" s="152" t="s">
        <v>391</v>
      </c>
      <c r="E9" s="152" t="s">
        <v>28</v>
      </c>
      <c r="F9" s="152">
        <v>2022</v>
      </c>
      <c r="G9" s="152" t="s">
        <v>398</v>
      </c>
      <c r="H9" s="152">
        <v>0</v>
      </c>
      <c r="I9" s="152">
        <v>0</v>
      </c>
      <c r="J9" s="152">
        <v>0</v>
      </c>
      <c r="K9" s="152">
        <v>0</v>
      </c>
      <c r="L9" s="152">
        <v>16.8</v>
      </c>
      <c r="M9" s="152">
        <v>0</v>
      </c>
      <c r="N9" s="152">
        <v>0</v>
      </c>
      <c r="O9" s="152">
        <v>16.8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0</v>
      </c>
      <c r="AD9" s="152">
        <v>30.274999999999999</v>
      </c>
      <c r="AE9" s="152">
        <v>151.375</v>
      </c>
      <c r="AF9" s="12">
        <v>105.96250000000001</v>
      </c>
      <c r="AG9" s="168">
        <f>SUM(AF9:AF41)</f>
        <v>1044.4282880000001</v>
      </c>
      <c r="AH9" s="152">
        <v>83.256249999999994</v>
      </c>
    </row>
    <row r="10" spans="1:43" x14ac:dyDescent="0.25">
      <c r="A10" s="152" t="s">
        <v>53</v>
      </c>
      <c r="B10" s="152" t="s">
        <v>393</v>
      </c>
      <c r="C10" s="152" t="s">
        <v>492</v>
      </c>
      <c r="D10" s="152" t="s">
        <v>394</v>
      </c>
      <c r="E10" s="152" t="s">
        <v>3</v>
      </c>
      <c r="F10" s="152">
        <v>2022</v>
      </c>
      <c r="G10" s="152" t="s">
        <v>398</v>
      </c>
      <c r="H10" s="152">
        <v>0</v>
      </c>
      <c r="I10" s="152">
        <v>0</v>
      </c>
      <c r="J10" s="152">
        <v>0</v>
      </c>
      <c r="K10" s="152">
        <v>0</v>
      </c>
      <c r="L10" s="152">
        <v>12</v>
      </c>
      <c r="M10" s="152">
        <v>0</v>
      </c>
      <c r="N10" s="152">
        <v>0</v>
      </c>
      <c r="O10" s="152">
        <v>12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152">
        <v>14.324999999999999</v>
      </c>
      <c r="AE10" s="152">
        <v>71.625</v>
      </c>
      <c r="AF10" s="12">
        <v>50.137500000000003</v>
      </c>
      <c r="AH10" s="152">
        <v>39.393749999999997</v>
      </c>
      <c r="AI10" s="152"/>
      <c r="AJ10" s="152"/>
      <c r="AL10" s="152"/>
      <c r="AM10" s="152"/>
    </row>
    <row r="11" spans="1:43" x14ac:dyDescent="0.25">
      <c r="A11" s="152" t="s">
        <v>53</v>
      </c>
      <c r="B11" s="152" t="s">
        <v>415</v>
      </c>
      <c r="C11" s="152" t="s">
        <v>145</v>
      </c>
      <c r="D11" s="152" t="s">
        <v>416</v>
      </c>
      <c r="E11" s="152" t="s">
        <v>33</v>
      </c>
      <c r="F11" s="152">
        <v>2022</v>
      </c>
      <c r="G11" s="152" t="s">
        <v>392</v>
      </c>
      <c r="H11" s="152">
        <v>0</v>
      </c>
      <c r="I11" s="152">
        <v>0</v>
      </c>
      <c r="J11" s="152">
        <v>0</v>
      </c>
      <c r="K11" s="152">
        <v>3</v>
      </c>
      <c r="L11" s="152">
        <v>0</v>
      </c>
      <c r="M11" s="152">
        <v>0</v>
      </c>
      <c r="N11" s="152">
        <v>0</v>
      </c>
      <c r="O11" s="152">
        <v>3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2">
        <v>0</v>
      </c>
      <c r="AD11" s="152">
        <v>4.7937500000000002</v>
      </c>
      <c r="AE11" s="152">
        <v>23.96875</v>
      </c>
      <c r="AF11" s="12">
        <v>11.984375</v>
      </c>
      <c r="AH11" s="152">
        <v>13.182812999999999</v>
      </c>
    </row>
    <row r="12" spans="1:43" x14ac:dyDescent="0.25">
      <c r="A12" s="152" t="s">
        <v>53</v>
      </c>
      <c r="B12" s="152" t="s">
        <v>401</v>
      </c>
      <c r="C12" s="152" t="s">
        <v>150</v>
      </c>
      <c r="D12" s="152" t="s">
        <v>402</v>
      </c>
      <c r="E12" s="152" t="s">
        <v>3</v>
      </c>
      <c r="F12" s="152">
        <v>2022</v>
      </c>
      <c r="G12" s="152" t="s">
        <v>398</v>
      </c>
      <c r="H12" s="152">
        <v>0</v>
      </c>
      <c r="I12" s="152">
        <v>0</v>
      </c>
      <c r="J12" s="152">
        <v>0</v>
      </c>
      <c r="K12" s="152">
        <v>10</v>
      </c>
      <c r="L12" s="152">
        <v>0</v>
      </c>
      <c r="M12" s="152">
        <v>0</v>
      </c>
      <c r="N12" s="152">
        <v>0</v>
      </c>
      <c r="O12" s="152">
        <v>10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2">
        <v>0</v>
      </c>
      <c r="AA12" s="152">
        <v>0</v>
      </c>
      <c r="AB12" s="152">
        <v>0</v>
      </c>
      <c r="AC12" s="152">
        <v>0</v>
      </c>
      <c r="AD12" s="152">
        <v>11.9375</v>
      </c>
      <c r="AE12" s="152">
        <v>59.6875</v>
      </c>
      <c r="AF12" s="12">
        <v>29.84375</v>
      </c>
      <c r="AH12" s="152">
        <v>32.828125</v>
      </c>
    </row>
    <row r="13" spans="1:43" x14ac:dyDescent="0.25">
      <c r="A13" s="152" t="s">
        <v>53</v>
      </c>
      <c r="B13" s="152" t="s">
        <v>403</v>
      </c>
      <c r="C13" s="152" t="s">
        <v>166</v>
      </c>
      <c r="D13" s="152" t="s">
        <v>404</v>
      </c>
      <c r="E13" s="152" t="s">
        <v>3</v>
      </c>
      <c r="F13" s="152">
        <v>2022</v>
      </c>
      <c r="G13" s="152" t="s">
        <v>398</v>
      </c>
      <c r="H13" s="152">
        <v>0</v>
      </c>
      <c r="I13" s="152">
        <v>0</v>
      </c>
      <c r="J13" s="152">
        <v>0</v>
      </c>
      <c r="K13" s="152">
        <v>2</v>
      </c>
      <c r="L13" s="152">
        <v>0</v>
      </c>
      <c r="M13" s="152">
        <v>0</v>
      </c>
      <c r="N13" s="152">
        <v>0</v>
      </c>
      <c r="O13" s="152">
        <v>2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152">
        <v>0</v>
      </c>
      <c r="AB13" s="152">
        <v>0</v>
      </c>
      <c r="AC13" s="152">
        <v>0</v>
      </c>
      <c r="AD13" s="152">
        <v>2.3875000000000002</v>
      </c>
      <c r="AE13" s="152">
        <v>11.9375</v>
      </c>
      <c r="AF13" s="12">
        <v>5.96875</v>
      </c>
      <c r="AH13" s="152">
        <v>6.5656249999999998</v>
      </c>
    </row>
    <row r="14" spans="1:43" x14ac:dyDescent="0.25">
      <c r="A14" s="152" t="s">
        <v>53</v>
      </c>
      <c r="B14" s="152" t="s">
        <v>405</v>
      </c>
      <c r="C14" s="152" t="s">
        <v>201</v>
      </c>
      <c r="D14" s="152" t="s">
        <v>406</v>
      </c>
      <c r="E14" s="152" t="s">
        <v>17</v>
      </c>
      <c r="F14" s="152">
        <v>2022</v>
      </c>
      <c r="G14" s="152" t="s">
        <v>398</v>
      </c>
      <c r="H14" s="152">
        <v>0</v>
      </c>
      <c r="I14" s="152">
        <v>0</v>
      </c>
      <c r="J14" s="152">
        <v>0</v>
      </c>
      <c r="K14" s="152">
        <v>3.52</v>
      </c>
      <c r="L14" s="152">
        <v>0</v>
      </c>
      <c r="M14" s="152">
        <v>0</v>
      </c>
      <c r="N14" s="152">
        <v>0</v>
      </c>
      <c r="O14" s="152">
        <v>3.52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2">
        <v>0</v>
      </c>
      <c r="AB14" s="152">
        <v>0</v>
      </c>
      <c r="AC14" s="152">
        <v>0</v>
      </c>
      <c r="AD14" s="152">
        <v>8.9173333299999999</v>
      </c>
      <c r="AE14" s="152">
        <v>44.586666999999998</v>
      </c>
      <c r="AF14" s="12">
        <v>22.293334000000002</v>
      </c>
      <c r="AH14" s="152">
        <v>24.522666999999998</v>
      </c>
    </row>
    <row r="15" spans="1:43" x14ac:dyDescent="0.25">
      <c r="A15" s="152" t="s">
        <v>53</v>
      </c>
      <c r="B15" s="152" t="s">
        <v>407</v>
      </c>
      <c r="C15" s="152" t="s">
        <v>222</v>
      </c>
      <c r="D15" s="152" t="s">
        <v>408</v>
      </c>
      <c r="E15" s="152" t="s">
        <v>19</v>
      </c>
      <c r="F15" s="152">
        <v>2022</v>
      </c>
      <c r="G15" s="152" t="s">
        <v>398</v>
      </c>
      <c r="H15" s="152">
        <v>0</v>
      </c>
      <c r="I15" s="152">
        <v>0</v>
      </c>
      <c r="J15" s="152">
        <v>0</v>
      </c>
      <c r="K15" s="152">
        <v>19</v>
      </c>
      <c r="L15" s="152">
        <v>0</v>
      </c>
      <c r="M15" s="152">
        <v>0</v>
      </c>
      <c r="N15" s="152">
        <v>0</v>
      </c>
      <c r="O15" s="152">
        <v>19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152">
        <v>0</v>
      </c>
      <c r="AB15" s="152">
        <v>0</v>
      </c>
      <c r="AC15" s="152">
        <v>0</v>
      </c>
      <c r="AD15" s="152">
        <v>28.381250000000001</v>
      </c>
      <c r="AE15" s="152">
        <v>141.90625</v>
      </c>
      <c r="AF15" s="12">
        <v>70.953125</v>
      </c>
      <c r="AH15" s="152">
        <v>78.048438000000004</v>
      </c>
    </row>
    <row r="16" spans="1:43" x14ac:dyDescent="0.25">
      <c r="A16" s="152" t="s">
        <v>53</v>
      </c>
      <c r="B16" s="152" t="s">
        <v>409</v>
      </c>
      <c r="C16" s="152" t="s">
        <v>223</v>
      </c>
      <c r="D16" s="152" t="s">
        <v>410</v>
      </c>
      <c r="E16" s="152" t="s">
        <v>22</v>
      </c>
      <c r="F16" s="152">
        <v>2022</v>
      </c>
      <c r="G16" s="152" t="s">
        <v>398</v>
      </c>
      <c r="H16" s="152">
        <v>12</v>
      </c>
      <c r="I16" s="152">
        <v>0</v>
      </c>
      <c r="J16" s="152">
        <v>0</v>
      </c>
      <c r="K16" s="152">
        <v>12</v>
      </c>
      <c r="L16" s="152">
        <v>0</v>
      </c>
      <c r="M16" s="152">
        <v>0</v>
      </c>
      <c r="N16" s="152">
        <v>0</v>
      </c>
      <c r="O16" s="152">
        <v>24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18.05</v>
      </c>
      <c r="AE16" s="152">
        <v>90.25</v>
      </c>
      <c r="AF16" s="12">
        <v>22.5625</v>
      </c>
      <c r="AH16" s="152">
        <v>49.637500000000003</v>
      </c>
    </row>
    <row r="17" spans="1:34" x14ac:dyDescent="0.25">
      <c r="A17" s="152" t="s">
        <v>53</v>
      </c>
      <c r="B17" s="152" t="s">
        <v>413</v>
      </c>
      <c r="C17" s="152" t="s">
        <v>246</v>
      </c>
      <c r="D17" s="152" t="s">
        <v>414</v>
      </c>
      <c r="E17" s="152" t="s">
        <v>23</v>
      </c>
      <c r="F17" s="152">
        <v>2022</v>
      </c>
      <c r="G17" s="152" t="s">
        <v>398</v>
      </c>
      <c r="H17" s="152">
        <v>0</v>
      </c>
      <c r="I17" s="152">
        <v>0</v>
      </c>
      <c r="J17" s="152">
        <v>0</v>
      </c>
      <c r="K17" s="152">
        <v>8</v>
      </c>
      <c r="L17" s="152">
        <v>0</v>
      </c>
      <c r="M17" s="152">
        <v>0</v>
      </c>
      <c r="N17" s="152">
        <v>0</v>
      </c>
      <c r="O17" s="152">
        <v>8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1.3666666700000001</v>
      </c>
      <c r="AE17" s="152">
        <v>6.8333329999999997</v>
      </c>
      <c r="AF17" s="12">
        <v>3.4166669999999999</v>
      </c>
      <c r="AH17" s="152">
        <v>3.7583329999999999</v>
      </c>
    </row>
    <row r="18" spans="1:34" x14ac:dyDescent="0.25">
      <c r="A18" s="152" t="s">
        <v>53</v>
      </c>
      <c r="B18" s="152" t="s">
        <v>411</v>
      </c>
      <c r="C18" s="152" t="s">
        <v>242</v>
      </c>
      <c r="D18" s="152" t="s">
        <v>412</v>
      </c>
      <c r="E18" s="152" t="s">
        <v>23</v>
      </c>
      <c r="F18" s="152">
        <v>2022</v>
      </c>
      <c r="G18" s="152" t="s">
        <v>398</v>
      </c>
      <c r="H18" s="152">
        <v>0</v>
      </c>
      <c r="I18" s="152">
        <v>0</v>
      </c>
      <c r="J18" s="152">
        <v>0</v>
      </c>
      <c r="K18" s="152">
        <v>4</v>
      </c>
      <c r="L18" s="152">
        <v>0</v>
      </c>
      <c r="M18" s="152">
        <v>0</v>
      </c>
      <c r="N18" s="152">
        <v>0</v>
      </c>
      <c r="O18" s="152">
        <v>4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2">
        <v>0</v>
      </c>
      <c r="AD18" s="152">
        <v>0.68333332999999996</v>
      </c>
      <c r="AE18" s="152">
        <v>3.4166669999999999</v>
      </c>
      <c r="AF18" s="12">
        <v>1.708334</v>
      </c>
      <c r="AH18" s="152">
        <v>1.879167</v>
      </c>
    </row>
    <row r="19" spans="1:34" x14ac:dyDescent="0.25">
      <c r="A19" s="152" t="s">
        <v>53</v>
      </c>
      <c r="B19" s="152" t="s">
        <v>417</v>
      </c>
      <c r="C19" s="152" t="s">
        <v>266</v>
      </c>
      <c r="D19" s="152" t="s">
        <v>418</v>
      </c>
      <c r="E19" s="152" t="s">
        <v>36</v>
      </c>
      <c r="F19" s="152">
        <v>2022</v>
      </c>
      <c r="G19" s="152" t="s">
        <v>398</v>
      </c>
      <c r="H19" s="152">
        <v>0</v>
      </c>
      <c r="I19" s="152">
        <v>0</v>
      </c>
      <c r="J19" s="152">
        <v>0</v>
      </c>
      <c r="K19" s="152">
        <v>5</v>
      </c>
      <c r="L19" s="152">
        <v>0</v>
      </c>
      <c r="M19" s="152">
        <v>0</v>
      </c>
      <c r="N19" s="152">
        <v>0</v>
      </c>
      <c r="O19" s="152">
        <v>5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152">
        <v>0</v>
      </c>
      <c r="AB19" s="152">
        <v>0</v>
      </c>
      <c r="AC19" s="152">
        <v>0</v>
      </c>
      <c r="AD19" s="152">
        <v>7.9375</v>
      </c>
      <c r="AE19" s="152">
        <v>39.6875</v>
      </c>
      <c r="AF19" s="12">
        <v>19.84375</v>
      </c>
      <c r="AH19" s="152">
        <v>21.828125</v>
      </c>
    </row>
    <row r="20" spans="1:34" x14ac:dyDescent="0.25">
      <c r="A20" s="152" t="s">
        <v>53</v>
      </c>
      <c r="B20" s="152" t="s">
        <v>422</v>
      </c>
      <c r="C20" s="152" t="s">
        <v>206</v>
      </c>
      <c r="D20" s="152" t="s">
        <v>408</v>
      </c>
      <c r="E20" s="152" t="s">
        <v>19</v>
      </c>
      <c r="F20" s="152">
        <v>2022</v>
      </c>
      <c r="G20" s="152" t="s">
        <v>398</v>
      </c>
      <c r="H20" s="152">
        <v>0</v>
      </c>
      <c r="I20" s="152">
        <v>0</v>
      </c>
      <c r="J20" s="152">
        <v>0</v>
      </c>
      <c r="K20" s="152">
        <v>38</v>
      </c>
      <c r="L20" s="152">
        <v>0</v>
      </c>
      <c r="M20" s="152">
        <v>0</v>
      </c>
      <c r="N20" s="152">
        <v>0</v>
      </c>
      <c r="O20" s="152">
        <v>38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56.762500000000003</v>
      </c>
      <c r="AE20" s="152">
        <v>283.8125</v>
      </c>
      <c r="AF20" s="12">
        <v>141.90625</v>
      </c>
      <c r="AH20" s="152">
        <v>156.09687500000001</v>
      </c>
    </row>
    <row r="21" spans="1:34" x14ac:dyDescent="0.25">
      <c r="A21" s="152" t="s">
        <v>53</v>
      </c>
      <c r="B21" s="152" t="s">
        <v>419</v>
      </c>
      <c r="C21" s="152" t="s">
        <v>420</v>
      </c>
      <c r="D21" s="152" t="s">
        <v>421</v>
      </c>
      <c r="E21" s="152" t="s">
        <v>38</v>
      </c>
      <c r="F21" s="152">
        <v>2022</v>
      </c>
      <c r="G21" s="152" t="s">
        <v>398</v>
      </c>
      <c r="H21" s="152">
        <v>0</v>
      </c>
      <c r="I21" s="152">
        <v>0</v>
      </c>
      <c r="J21" s="152">
        <v>0</v>
      </c>
      <c r="K21" s="152">
        <v>14.77</v>
      </c>
      <c r="L21" s="152">
        <v>0</v>
      </c>
      <c r="M21" s="152">
        <v>0</v>
      </c>
      <c r="N21" s="152">
        <v>0</v>
      </c>
      <c r="O21" s="152">
        <v>14.77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152">
        <v>0</v>
      </c>
      <c r="AB21" s="152">
        <v>0</v>
      </c>
      <c r="AC21" s="152">
        <v>0</v>
      </c>
      <c r="AD21" s="152">
        <v>28.463020830000001</v>
      </c>
      <c r="AE21" s="152">
        <v>142.31510399999999</v>
      </c>
      <c r="AF21" s="12">
        <v>71.157551999999995</v>
      </c>
      <c r="AH21" s="152">
        <v>78.273307000000003</v>
      </c>
    </row>
    <row r="22" spans="1:34" x14ac:dyDescent="0.25">
      <c r="A22" s="152" t="s">
        <v>53</v>
      </c>
      <c r="B22" s="152" t="s">
        <v>425</v>
      </c>
      <c r="C22" s="152" t="s">
        <v>254</v>
      </c>
      <c r="D22" s="152" t="s">
        <v>426</v>
      </c>
      <c r="E22" s="152" t="s">
        <v>44</v>
      </c>
      <c r="F22" s="152">
        <v>2022</v>
      </c>
      <c r="G22" s="152" t="s">
        <v>398</v>
      </c>
      <c r="H22" s="152">
        <v>0</v>
      </c>
      <c r="I22" s="152">
        <v>0</v>
      </c>
      <c r="J22" s="152">
        <v>0</v>
      </c>
      <c r="K22" s="152">
        <v>6</v>
      </c>
      <c r="L22" s="152">
        <v>0</v>
      </c>
      <c r="M22" s="152">
        <v>0</v>
      </c>
      <c r="N22" s="152">
        <v>0</v>
      </c>
      <c r="O22" s="152">
        <v>6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2">
        <v>0</v>
      </c>
      <c r="AD22" s="152">
        <v>10.775</v>
      </c>
      <c r="AE22" s="152">
        <v>53.875</v>
      </c>
      <c r="AF22" s="12">
        <v>26.9375</v>
      </c>
      <c r="AH22" s="152">
        <v>29.631250000000001</v>
      </c>
    </row>
    <row r="23" spans="1:34" x14ac:dyDescent="0.25">
      <c r="A23" s="152" t="s">
        <v>53</v>
      </c>
      <c r="B23" s="152" t="s">
        <v>423</v>
      </c>
      <c r="C23" s="152" t="s">
        <v>313</v>
      </c>
      <c r="D23" s="152" t="s">
        <v>424</v>
      </c>
      <c r="E23" s="152" t="s">
        <v>41</v>
      </c>
      <c r="F23" s="152">
        <v>2022</v>
      </c>
      <c r="G23" s="152" t="s">
        <v>495</v>
      </c>
      <c r="H23" s="152">
        <v>0</v>
      </c>
      <c r="I23" s="152">
        <v>0</v>
      </c>
      <c r="J23" s="152">
        <v>0</v>
      </c>
      <c r="K23" s="152">
        <v>2</v>
      </c>
      <c r="L23" s="152">
        <v>0</v>
      </c>
      <c r="M23" s="152">
        <v>0</v>
      </c>
      <c r="N23" s="152">
        <v>0</v>
      </c>
      <c r="O23" s="152">
        <v>2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3.8208333300000001</v>
      </c>
      <c r="AE23" s="152">
        <v>19.104167</v>
      </c>
      <c r="AF23" s="12">
        <v>9.5520840000000007</v>
      </c>
      <c r="AH23" s="152">
        <v>10.507292</v>
      </c>
    </row>
    <row r="24" spans="1:34" x14ac:dyDescent="0.25">
      <c r="A24" s="152" t="s">
        <v>53</v>
      </c>
      <c r="B24" s="152" t="s">
        <v>427</v>
      </c>
      <c r="C24" s="152" t="s">
        <v>146</v>
      </c>
      <c r="D24" s="152" t="s">
        <v>428</v>
      </c>
      <c r="E24" s="152" t="s">
        <v>1</v>
      </c>
      <c r="F24" s="152">
        <v>2022</v>
      </c>
      <c r="G24" s="152" t="s">
        <v>398</v>
      </c>
      <c r="H24" s="152">
        <v>0</v>
      </c>
      <c r="I24" s="152">
        <v>0</v>
      </c>
      <c r="J24" s="152">
        <v>0</v>
      </c>
      <c r="K24" s="152">
        <v>5.23</v>
      </c>
      <c r="L24" s="152">
        <v>0</v>
      </c>
      <c r="M24" s="152">
        <v>0</v>
      </c>
      <c r="N24" s="152">
        <v>0</v>
      </c>
      <c r="O24" s="152">
        <v>5.23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10.01327083</v>
      </c>
      <c r="AE24" s="152">
        <v>50.066353999999997</v>
      </c>
      <c r="AF24" s="12">
        <v>25.033176999999998</v>
      </c>
      <c r="AH24" s="152">
        <v>27.536494999999999</v>
      </c>
    </row>
    <row r="25" spans="1:34" x14ac:dyDescent="0.25">
      <c r="A25" s="152" t="s">
        <v>53</v>
      </c>
      <c r="B25" s="152" t="s">
        <v>429</v>
      </c>
      <c r="C25" s="152" t="s">
        <v>154</v>
      </c>
      <c r="D25" s="152" t="s">
        <v>430</v>
      </c>
      <c r="E25" s="152" t="s">
        <v>3</v>
      </c>
      <c r="F25" s="152">
        <v>2022</v>
      </c>
      <c r="G25" s="152" t="s">
        <v>495</v>
      </c>
      <c r="H25" s="152">
        <v>0</v>
      </c>
      <c r="I25" s="152">
        <v>0</v>
      </c>
      <c r="J25" s="152">
        <v>0</v>
      </c>
      <c r="K25" s="152">
        <v>29.16</v>
      </c>
      <c r="L25" s="152">
        <v>0</v>
      </c>
      <c r="M25" s="152">
        <v>0</v>
      </c>
      <c r="N25" s="152">
        <v>0</v>
      </c>
      <c r="O25" s="152">
        <v>29.16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0</v>
      </c>
      <c r="AC25" s="152">
        <v>0</v>
      </c>
      <c r="AD25" s="152">
        <v>34.809750000000001</v>
      </c>
      <c r="AE25" s="152">
        <v>174.04875000000001</v>
      </c>
      <c r="AF25" s="12">
        <v>87.024375000000006</v>
      </c>
      <c r="AH25" s="152">
        <v>95.726813000000007</v>
      </c>
    </row>
    <row r="26" spans="1:34" x14ac:dyDescent="0.25">
      <c r="A26" s="152" t="s">
        <v>53</v>
      </c>
      <c r="B26" s="152" t="s">
        <v>431</v>
      </c>
      <c r="C26" s="152" t="s">
        <v>162</v>
      </c>
      <c r="D26" s="152" t="s">
        <v>432</v>
      </c>
      <c r="E26" s="152" t="s">
        <v>3</v>
      </c>
      <c r="F26" s="152">
        <v>2022</v>
      </c>
      <c r="G26" s="152" t="s">
        <v>398</v>
      </c>
      <c r="H26" s="152">
        <v>0</v>
      </c>
      <c r="I26" s="152">
        <v>0</v>
      </c>
      <c r="J26" s="152">
        <v>0</v>
      </c>
      <c r="K26" s="152">
        <v>6</v>
      </c>
      <c r="L26" s="152">
        <v>0</v>
      </c>
      <c r="M26" s="152">
        <v>0</v>
      </c>
      <c r="N26" s="152">
        <v>0</v>
      </c>
      <c r="O26" s="152">
        <v>6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7.1624999999999996</v>
      </c>
      <c r="AE26" s="152">
        <v>35.8125</v>
      </c>
      <c r="AF26" s="12">
        <v>17.90625</v>
      </c>
      <c r="AH26" s="152">
        <v>19.696874999999999</v>
      </c>
    </row>
    <row r="27" spans="1:34" x14ac:dyDescent="0.25">
      <c r="A27" s="152" t="s">
        <v>53</v>
      </c>
      <c r="B27" s="152" t="s">
        <v>433</v>
      </c>
      <c r="C27" s="152" t="s">
        <v>171</v>
      </c>
      <c r="D27" s="152" t="s">
        <v>434</v>
      </c>
      <c r="E27" s="152" t="s">
        <v>3</v>
      </c>
      <c r="F27" s="152">
        <v>2022</v>
      </c>
      <c r="G27" s="152" t="s">
        <v>398</v>
      </c>
      <c r="H27" s="152">
        <v>0</v>
      </c>
      <c r="I27" s="152">
        <v>0</v>
      </c>
      <c r="J27" s="152">
        <v>0</v>
      </c>
      <c r="K27" s="152">
        <v>4</v>
      </c>
      <c r="L27" s="152">
        <v>0</v>
      </c>
      <c r="M27" s="152">
        <v>0</v>
      </c>
      <c r="N27" s="152">
        <v>0</v>
      </c>
      <c r="O27" s="152">
        <v>4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0</v>
      </c>
      <c r="Z27" s="152">
        <v>0</v>
      </c>
      <c r="AA27" s="152">
        <v>0</v>
      </c>
      <c r="AB27" s="152">
        <v>0</v>
      </c>
      <c r="AC27" s="152">
        <v>0</v>
      </c>
      <c r="AD27" s="152">
        <v>4.7750000000000004</v>
      </c>
      <c r="AE27" s="152">
        <v>23.875</v>
      </c>
      <c r="AF27" s="12">
        <v>11.9375</v>
      </c>
      <c r="AH27" s="152">
        <v>13.13125</v>
      </c>
    </row>
    <row r="28" spans="1:34" x14ac:dyDescent="0.25">
      <c r="A28" s="152" t="s">
        <v>53</v>
      </c>
      <c r="B28" s="152" t="s">
        <v>435</v>
      </c>
      <c r="C28" s="152" t="s">
        <v>174</v>
      </c>
      <c r="D28" s="152" t="s">
        <v>436</v>
      </c>
      <c r="E28" s="152" t="s">
        <v>41</v>
      </c>
      <c r="F28" s="152">
        <v>2022</v>
      </c>
      <c r="G28" s="152" t="s">
        <v>398</v>
      </c>
      <c r="H28" s="152">
        <v>0</v>
      </c>
      <c r="I28" s="152">
        <v>0</v>
      </c>
      <c r="J28" s="152">
        <v>0</v>
      </c>
      <c r="K28" s="152">
        <v>3.46</v>
      </c>
      <c r="L28" s="152">
        <v>0</v>
      </c>
      <c r="M28" s="152">
        <v>0</v>
      </c>
      <c r="N28" s="152">
        <v>0</v>
      </c>
      <c r="O28" s="152">
        <v>3.46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6.6100416700000002</v>
      </c>
      <c r="AE28" s="152">
        <v>33.050207999999998</v>
      </c>
      <c r="AF28" s="12">
        <v>16.525103999999999</v>
      </c>
      <c r="AH28" s="152">
        <v>18.177613999999998</v>
      </c>
    </row>
    <row r="29" spans="1:34" x14ac:dyDescent="0.25">
      <c r="A29" s="152" t="s">
        <v>53</v>
      </c>
      <c r="B29" s="152" t="s">
        <v>437</v>
      </c>
      <c r="C29" s="152" t="s">
        <v>179</v>
      </c>
      <c r="D29" s="152" t="s">
        <v>438</v>
      </c>
      <c r="E29" s="152" t="s">
        <v>43</v>
      </c>
      <c r="F29" s="152">
        <v>2022</v>
      </c>
      <c r="G29" s="152" t="s">
        <v>398</v>
      </c>
      <c r="H29" s="152">
        <v>8</v>
      </c>
      <c r="I29" s="152">
        <v>0</v>
      </c>
      <c r="J29" s="152">
        <v>0</v>
      </c>
      <c r="K29" s="152">
        <v>9.4600000000000009</v>
      </c>
      <c r="L29" s="152">
        <v>0</v>
      </c>
      <c r="M29" s="152">
        <v>0</v>
      </c>
      <c r="N29" s="152">
        <v>0</v>
      </c>
      <c r="O29" s="152">
        <v>17.46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52">
        <v>10.730625</v>
      </c>
      <c r="AE29" s="152">
        <v>53.653125000000003</v>
      </c>
      <c r="AF29" s="12">
        <v>14.534896</v>
      </c>
      <c r="AH29" s="152">
        <v>29.509219000000002</v>
      </c>
    </row>
    <row r="30" spans="1:34" x14ac:dyDescent="0.25">
      <c r="A30" s="152" t="s">
        <v>53</v>
      </c>
      <c r="B30" s="152" t="s">
        <v>441</v>
      </c>
      <c r="C30" s="152" t="s">
        <v>190</v>
      </c>
      <c r="D30" s="152" t="s">
        <v>442</v>
      </c>
      <c r="E30" s="152" t="s">
        <v>13</v>
      </c>
      <c r="F30" s="152">
        <v>2022</v>
      </c>
      <c r="G30" s="152" t="s">
        <v>398</v>
      </c>
      <c r="H30" s="152">
        <v>0</v>
      </c>
      <c r="I30" s="152">
        <v>0</v>
      </c>
      <c r="J30" s="152">
        <v>0</v>
      </c>
      <c r="K30" s="152">
        <v>3</v>
      </c>
      <c r="L30" s="152">
        <v>0</v>
      </c>
      <c r="M30" s="152">
        <v>0</v>
      </c>
      <c r="N30" s="152">
        <v>0</v>
      </c>
      <c r="O30" s="152">
        <v>3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4.2625000000000002</v>
      </c>
      <c r="AE30" s="152">
        <v>21.3125</v>
      </c>
      <c r="AF30" s="12">
        <v>10.65625</v>
      </c>
      <c r="AH30" s="152">
        <v>11.721875000000001</v>
      </c>
    </row>
    <row r="31" spans="1:34" x14ac:dyDescent="0.25">
      <c r="A31" s="152" t="s">
        <v>53</v>
      </c>
      <c r="B31" s="152" t="s">
        <v>439</v>
      </c>
      <c r="C31" s="152" t="s">
        <v>197</v>
      </c>
      <c r="D31" s="152" t="s">
        <v>440</v>
      </c>
      <c r="E31" s="152" t="s">
        <v>13</v>
      </c>
      <c r="F31" s="152">
        <v>2022</v>
      </c>
      <c r="G31" s="152" t="s">
        <v>398</v>
      </c>
      <c r="H31" s="152">
        <v>0</v>
      </c>
      <c r="I31" s="152">
        <v>0</v>
      </c>
      <c r="J31" s="152">
        <v>0</v>
      </c>
      <c r="K31" s="152">
        <v>1.23</v>
      </c>
      <c r="L31" s="152">
        <v>0</v>
      </c>
      <c r="M31" s="152">
        <v>0</v>
      </c>
      <c r="N31" s="152">
        <v>0</v>
      </c>
      <c r="O31" s="152">
        <v>1.23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1.747625</v>
      </c>
      <c r="AE31" s="152">
        <v>8.7381250000000001</v>
      </c>
      <c r="AF31" s="12">
        <v>4.3690629999999997</v>
      </c>
      <c r="AH31" s="152">
        <v>4.8059690000000002</v>
      </c>
    </row>
    <row r="32" spans="1:34" x14ac:dyDescent="0.25">
      <c r="A32" s="152" t="s">
        <v>53</v>
      </c>
      <c r="B32" s="152" t="s">
        <v>443</v>
      </c>
      <c r="C32" s="152" t="s">
        <v>209</v>
      </c>
      <c r="D32" s="152" t="s">
        <v>408</v>
      </c>
      <c r="E32" s="152" t="s">
        <v>19</v>
      </c>
      <c r="F32" s="152">
        <v>2022</v>
      </c>
      <c r="G32" s="152" t="s">
        <v>398</v>
      </c>
      <c r="H32" s="152">
        <v>0</v>
      </c>
      <c r="I32" s="152">
        <v>0</v>
      </c>
      <c r="J32" s="152">
        <v>0</v>
      </c>
      <c r="K32" s="152">
        <v>10.15</v>
      </c>
      <c r="L32" s="152">
        <v>0</v>
      </c>
      <c r="M32" s="152">
        <v>0</v>
      </c>
      <c r="N32" s="152">
        <v>0</v>
      </c>
      <c r="O32" s="152">
        <v>10.15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2">
        <v>0</v>
      </c>
      <c r="Y32" s="152">
        <v>0</v>
      </c>
      <c r="Z32" s="152">
        <v>0</v>
      </c>
      <c r="AA32" s="152">
        <v>0</v>
      </c>
      <c r="AB32" s="152">
        <v>0</v>
      </c>
      <c r="AC32" s="152">
        <v>0</v>
      </c>
      <c r="AD32" s="152">
        <v>15.1615625</v>
      </c>
      <c r="AE32" s="152">
        <v>75.807812999999996</v>
      </c>
      <c r="AF32" s="12">
        <v>37.903906999999997</v>
      </c>
      <c r="AH32" s="152">
        <v>41.694296999999999</v>
      </c>
    </row>
    <row r="33" spans="1:47" x14ac:dyDescent="0.25">
      <c r="A33" s="152" t="s">
        <v>53</v>
      </c>
      <c r="B33" s="152" t="s">
        <v>444</v>
      </c>
      <c r="C33" s="152" t="s">
        <v>217</v>
      </c>
      <c r="D33" s="152" t="s">
        <v>445</v>
      </c>
      <c r="E33" s="152" t="s">
        <v>22</v>
      </c>
      <c r="F33" s="152">
        <v>2022</v>
      </c>
      <c r="G33" s="152" t="s">
        <v>398</v>
      </c>
      <c r="H33" s="152">
        <v>17</v>
      </c>
      <c r="I33" s="152">
        <v>0</v>
      </c>
      <c r="J33" s="152">
        <v>0</v>
      </c>
      <c r="K33" s="152">
        <v>17.23</v>
      </c>
      <c r="L33" s="152">
        <v>0</v>
      </c>
      <c r="M33" s="152">
        <v>0</v>
      </c>
      <c r="N33" s="152">
        <v>0</v>
      </c>
      <c r="O33" s="152">
        <v>34.229999999999997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25.743812500000001</v>
      </c>
      <c r="AE33" s="152">
        <v>128.71906200000001</v>
      </c>
      <c r="AF33" s="12">
        <v>32.395989999999998</v>
      </c>
      <c r="AH33" s="152">
        <v>70.795484000000002</v>
      </c>
    </row>
    <row r="34" spans="1:47" x14ac:dyDescent="0.25">
      <c r="A34" s="152" t="s">
        <v>53</v>
      </c>
      <c r="B34" s="152" t="s">
        <v>446</v>
      </c>
      <c r="C34" s="152" t="s">
        <v>230</v>
      </c>
      <c r="D34" s="152" t="s">
        <v>447</v>
      </c>
      <c r="E34" s="152" t="s">
        <v>39</v>
      </c>
      <c r="F34" s="152">
        <v>2022</v>
      </c>
      <c r="G34" s="152" t="s">
        <v>392</v>
      </c>
      <c r="H34" s="152">
        <v>0</v>
      </c>
      <c r="I34" s="152">
        <v>0</v>
      </c>
      <c r="J34" s="152">
        <v>0</v>
      </c>
      <c r="K34" s="152">
        <v>3.38</v>
      </c>
      <c r="L34" s="152">
        <v>0</v>
      </c>
      <c r="M34" s="152">
        <v>0</v>
      </c>
      <c r="N34" s="152">
        <v>0</v>
      </c>
      <c r="O34" s="152">
        <v>3.38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3.5419583299999999</v>
      </c>
      <c r="AE34" s="152">
        <v>17.709792</v>
      </c>
      <c r="AF34" s="12">
        <v>8.8548960000000001</v>
      </c>
      <c r="AH34" s="152">
        <v>9.7403860000000009</v>
      </c>
    </row>
    <row r="35" spans="1:47" x14ac:dyDescent="0.25">
      <c r="A35" s="152" t="s">
        <v>53</v>
      </c>
      <c r="B35" s="152" t="s">
        <v>448</v>
      </c>
      <c r="C35" s="152" t="s">
        <v>237</v>
      </c>
      <c r="D35" s="152" t="s">
        <v>449</v>
      </c>
      <c r="E35" s="152" t="s">
        <v>23</v>
      </c>
      <c r="F35" s="152">
        <v>2022</v>
      </c>
      <c r="G35" s="152" t="s">
        <v>398</v>
      </c>
      <c r="H35" s="152">
        <v>0</v>
      </c>
      <c r="I35" s="152">
        <v>0</v>
      </c>
      <c r="J35" s="152">
        <v>0</v>
      </c>
      <c r="K35" s="152">
        <v>81.08</v>
      </c>
      <c r="L35" s="152">
        <v>0</v>
      </c>
      <c r="M35" s="152">
        <v>0</v>
      </c>
      <c r="N35" s="152">
        <v>0</v>
      </c>
      <c r="O35" s="152">
        <v>81.08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52">
        <v>0</v>
      </c>
      <c r="V35" s="152">
        <v>0</v>
      </c>
      <c r="W35" s="152">
        <v>0</v>
      </c>
      <c r="X35" s="152">
        <v>0</v>
      </c>
      <c r="Y35" s="152">
        <v>0</v>
      </c>
      <c r="Z35" s="152">
        <v>0</v>
      </c>
      <c r="AA35" s="152">
        <v>0</v>
      </c>
      <c r="AB35" s="152">
        <v>0</v>
      </c>
      <c r="AC35" s="152">
        <v>0</v>
      </c>
      <c r="AD35" s="152">
        <v>13.85116667</v>
      </c>
      <c r="AE35" s="152">
        <v>69.255832999999996</v>
      </c>
      <c r="AF35" s="12">
        <v>34.627916999999997</v>
      </c>
      <c r="AH35" s="152">
        <v>38.090707999999999</v>
      </c>
    </row>
    <row r="36" spans="1:47" x14ac:dyDescent="0.25">
      <c r="A36" s="152" t="s">
        <v>53</v>
      </c>
      <c r="B36" s="152" t="s">
        <v>450</v>
      </c>
      <c r="C36" s="152" t="s">
        <v>317</v>
      </c>
      <c r="D36" s="152" t="s">
        <v>451</v>
      </c>
      <c r="E36" s="152" t="s">
        <v>13</v>
      </c>
      <c r="F36" s="152">
        <v>2022</v>
      </c>
      <c r="G36" s="152" t="s">
        <v>398</v>
      </c>
      <c r="H36" s="152">
        <v>0</v>
      </c>
      <c r="I36" s="152">
        <v>0</v>
      </c>
      <c r="J36" s="152">
        <v>0</v>
      </c>
      <c r="K36" s="152">
        <v>2</v>
      </c>
      <c r="L36" s="152">
        <v>0</v>
      </c>
      <c r="M36" s="152">
        <v>0</v>
      </c>
      <c r="N36" s="152">
        <v>0</v>
      </c>
      <c r="O36" s="152">
        <v>2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2">
        <v>2.84166667</v>
      </c>
      <c r="AE36" s="152">
        <v>14.208333</v>
      </c>
      <c r="AF36" s="12">
        <v>7.1041670000000003</v>
      </c>
      <c r="AH36" s="152">
        <v>7.8145829999999998</v>
      </c>
    </row>
    <row r="37" spans="1:47" x14ac:dyDescent="0.25">
      <c r="A37" s="152" t="s">
        <v>53</v>
      </c>
      <c r="B37" s="152" t="s">
        <v>452</v>
      </c>
      <c r="C37" s="152" t="s">
        <v>467</v>
      </c>
      <c r="D37" s="152" t="s">
        <v>477</v>
      </c>
      <c r="E37" s="152" t="s">
        <v>44</v>
      </c>
      <c r="F37" s="152">
        <v>2022</v>
      </c>
      <c r="G37" s="152" t="s">
        <v>392</v>
      </c>
      <c r="H37" s="152">
        <v>0</v>
      </c>
      <c r="I37" s="152">
        <v>0</v>
      </c>
      <c r="J37" s="152">
        <v>0</v>
      </c>
      <c r="K37" s="152">
        <v>22</v>
      </c>
      <c r="L37" s="152">
        <v>0</v>
      </c>
      <c r="M37" s="152">
        <v>0</v>
      </c>
      <c r="N37" s="152">
        <v>0</v>
      </c>
      <c r="O37" s="152">
        <v>22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0</v>
      </c>
      <c r="X37" s="152">
        <v>0</v>
      </c>
      <c r="Y37" s="152">
        <v>0</v>
      </c>
      <c r="Z37" s="152">
        <v>0</v>
      </c>
      <c r="AA37" s="152">
        <v>0</v>
      </c>
      <c r="AB37" s="152">
        <v>0</v>
      </c>
      <c r="AC37" s="152">
        <v>0</v>
      </c>
      <c r="AD37" s="152">
        <v>39.508333329999999</v>
      </c>
      <c r="AE37" s="152">
        <v>197.54166699999999</v>
      </c>
      <c r="AF37" s="12">
        <v>98.770833999999994</v>
      </c>
      <c r="AH37" s="152">
        <v>108.64791700000001</v>
      </c>
    </row>
    <row r="38" spans="1:47" x14ac:dyDescent="0.25">
      <c r="A38" s="152" t="s">
        <v>53</v>
      </c>
      <c r="B38" s="152" t="s">
        <v>453</v>
      </c>
      <c r="C38" s="152" t="s">
        <v>318</v>
      </c>
      <c r="D38" s="152" t="s">
        <v>454</v>
      </c>
      <c r="E38" s="152" t="s">
        <v>31</v>
      </c>
      <c r="F38" s="152">
        <v>2022</v>
      </c>
      <c r="G38" s="152" t="s">
        <v>398</v>
      </c>
      <c r="H38" s="152">
        <v>0</v>
      </c>
      <c r="I38" s="152">
        <v>0</v>
      </c>
      <c r="J38" s="152">
        <v>0</v>
      </c>
      <c r="K38" s="152">
        <v>6</v>
      </c>
      <c r="L38" s="152">
        <v>0</v>
      </c>
      <c r="M38" s="152">
        <v>0</v>
      </c>
      <c r="N38" s="152">
        <v>0</v>
      </c>
      <c r="O38" s="152">
        <v>6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52">
        <v>0</v>
      </c>
      <c r="V38" s="152">
        <v>0</v>
      </c>
      <c r="W38" s="152">
        <v>0</v>
      </c>
      <c r="X38" s="152">
        <v>0</v>
      </c>
      <c r="Y38" s="152">
        <v>0</v>
      </c>
      <c r="Z38" s="152">
        <v>0</v>
      </c>
      <c r="AA38" s="152">
        <v>0</v>
      </c>
      <c r="AB38" s="152">
        <v>0</v>
      </c>
      <c r="AC38" s="152">
        <v>0</v>
      </c>
      <c r="AD38" s="152">
        <v>5.7374999999999998</v>
      </c>
      <c r="AE38" s="152">
        <v>28.6875</v>
      </c>
      <c r="AF38" s="12">
        <v>14.34375</v>
      </c>
      <c r="AH38" s="152">
        <v>15.778124999999999</v>
      </c>
    </row>
    <row r="39" spans="1:47" x14ac:dyDescent="0.25">
      <c r="A39" s="152" t="s">
        <v>53</v>
      </c>
      <c r="B39" s="152" t="s">
        <v>475</v>
      </c>
      <c r="C39" s="152" t="s">
        <v>468</v>
      </c>
      <c r="D39" s="152" t="s">
        <v>476</v>
      </c>
      <c r="E39" s="152" t="s">
        <v>44</v>
      </c>
      <c r="F39" s="152">
        <v>2022</v>
      </c>
      <c r="G39" s="152" t="s">
        <v>392</v>
      </c>
      <c r="H39" s="152">
        <v>0</v>
      </c>
      <c r="I39" s="152">
        <v>0</v>
      </c>
      <c r="J39" s="152">
        <v>0</v>
      </c>
      <c r="K39" s="152">
        <v>3</v>
      </c>
      <c r="L39" s="152">
        <v>0</v>
      </c>
      <c r="M39" s="152">
        <v>0</v>
      </c>
      <c r="N39" s="152">
        <v>0</v>
      </c>
      <c r="O39" s="152">
        <v>3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0</v>
      </c>
      <c r="X39" s="152">
        <v>0</v>
      </c>
      <c r="Y39" s="152">
        <v>0</v>
      </c>
      <c r="Z39" s="152">
        <v>0</v>
      </c>
      <c r="AA39" s="152">
        <v>0</v>
      </c>
      <c r="AB39" s="152">
        <v>0</v>
      </c>
      <c r="AC39" s="152">
        <v>0</v>
      </c>
      <c r="AD39" s="152">
        <v>5.3875000000000002</v>
      </c>
      <c r="AE39" s="152">
        <v>26.9375</v>
      </c>
      <c r="AF39" s="12">
        <v>13.46875</v>
      </c>
      <c r="AH39" s="152">
        <v>14.815625000000001</v>
      </c>
    </row>
    <row r="40" spans="1:47" x14ac:dyDescent="0.25">
      <c r="A40" s="152" t="s">
        <v>53</v>
      </c>
      <c r="B40" s="152" t="s">
        <v>455</v>
      </c>
      <c r="C40" s="152" t="s">
        <v>183</v>
      </c>
      <c r="D40" s="152" t="s">
        <v>456</v>
      </c>
      <c r="E40" s="152" t="s">
        <v>13</v>
      </c>
      <c r="F40" s="152">
        <v>2022</v>
      </c>
      <c r="G40" s="152" t="s">
        <v>398</v>
      </c>
      <c r="H40" s="152">
        <v>0</v>
      </c>
      <c r="I40" s="152">
        <v>0</v>
      </c>
      <c r="J40" s="152">
        <v>0</v>
      </c>
      <c r="K40" s="152">
        <v>1</v>
      </c>
      <c r="L40" s="152">
        <v>0</v>
      </c>
      <c r="M40" s="152">
        <v>0</v>
      </c>
      <c r="N40" s="152">
        <v>0</v>
      </c>
      <c r="O40" s="152">
        <v>1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1.42083333</v>
      </c>
      <c r="AE40" s="152">
        <v>7.1041670000000003</v>
      </c>
      <c r="AF40" s="12">
        <v>3.5520839999999998</v>
      </c>
      <c r="AH40" s="152">
        <v>3.907292</v>
      </c>
      <c r="AI40" s="129"/>
    </row>
    <row r="41" spans="1:47" x14ac:dyDescent="0.25">
      <c r="A41" s="152" t="s">
        <v>53</v>
      </c>
      <c r="B41" s="152" t="s">
        <v>457</v>
      </c>
      <c r="C41" s="152" t="s">
        <v>458</v>
      </c>
      <c r="D41" s="152" t="s">
        <v>459</v>
      </c>
      <c r="E41" s="152" t="s">
        <v>3</v>
      </c>
      <c r="F41" s="152">
        <v>2022</v>
      </c>
      <c r="G41" s="152" t="s">
        <v>495</v>
      </c>
      <c r="H41" s="152">
        <v>0</v>
      </c>
      <c r="I41" s="152">
        <v>0</v>
      </c>
      <c r="J41" s="152">
        <v>0</v>
      </c>
      <c r="K41" s="152">
        <v>3.75</v>
      </c>
      <c r="L41" s="152">
        <v>0</v>
      </c>
      <c r="M41" s="152">
        <v>0</v>
      </c>
      <c r="N41" s="152">
        <v>0</v>
      </c>
      <c r="O41" s="152">
        <v>3.75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52">
        <v>0</v>
      </c>
      <c r="Y41" s="152">
        <v>0</v>
      </c>
      <c r="Z41" s="152">
        <v>0</v>
      </c>
      <c r="AA41" s="152">
        <v>0</v>
      </c>
      <c r="AB41" s="152">
        <v>0</v>
      </c>
      <c r="AC41" s="152">
        <v>0</v>
      </c>
      <c r="AD41" s="152">
        <v>4.4765625</v>
      </c>
      <c r="AE41" s="152">
        <v>22.382812999999999</v>
      </c>
      <c r="AF41" s="12">
        <v>11.191407</v>
      </c>
      <c r="AH41" s="152">
        <v>12.310547</v>
      </c>
    </row>
    <row r="42" spans="1:47" s="184" customFormat="1" ht="15.75" thickBot="1" x14ac:dyDescent="0.3">
      <c r="AF42" s="187">
        <f>SUM(AF3:AF41)</f>
        <v>6219.8245989999996</v>
      </c>
    </row>
    <row r="43" spans="1:47" ht="15.75" thickBot="1" x14ac:dyDescent="0.3">
      <c r="AF43" s="130" t="s">
        <v>480</v>
      </c>
      <c r="AG43" s="131"/>
      <c r="AH43" s="132"/>
      <c r="AI43" s="130" t="s">
        <v>481</v>
      </c>
      <c r="AJ43" s="133"/>
      <c r="AK43" s="4"/>
      <c r="AL43" s="135" t="s">
        <v>506</v>
      </c>
    </row>
    <row r="44" spans="1:47" ht="60" customHeight="1" x14ac:dyDescent="0.25">
      <c r="E44" s="201"/>
      <c r="F44" s="201"/>
      <c r="G44" s="201"/>
      <c r="H44" s="152"/>
      <c r="I44" s="152"/>
      <c r="J44" s="6"/>
      <c r="K44" s="127"/>
      <c r="AF44" s="177" t="s">
        <v>507</v>
      </c>
      <c r="AG44" s="134">
        <f>AG9</f>
        <v>1044.4282880000001</v>
      </c>
      <c r="AH44" s="154"/>
      <c r="AI44" s="136" t="s">
        <v>460</v>
      </c>
      <c r="AJ44" s="137">
        <f>'WBS Overview'!AE35</f>
        <v>1044.4489222756411</v>
      </c>
      <c r="AK44" s="158"/>
      <c r="AL44" s="135">
        <f>AG44-AJ44</f>
        <v>-2.0634275640986743E-2</v>
      </c>
      <c r="AM44" s="148"/>
    </row>
    <row r="45" spans="1:47" ht="15.75" thickBot="1" x14ac:dyDescent="0.3">
      <c r="H45" s="152"/>
      <c r="I45" s="152"/>
      <c r="J45" s="125"/>
      <c r="K45" s="126"/>
      <c r="AF45" s="178" t="s">
        <v>509</v>
      </c>
      <c r="AG45" s="138">
        <f>AG6</f>
        <v>425</v>
      </c>
      <c r="AH45" s="155"/>
      <c r="AI45" s="139" t="s">
        <v>460</v>
      </c>
      <c r="AJ45" s="140">
        <f>'WBS Overview'!AE39</f>
        <v>217.7479726720648</v>
      </c>
      <c r="AK45" s="158"/>
      <c r="AL45" s="135">
        <f>AG45-AJ45</f>
        <v>207.2520273279352</v>
      </c>
    </row>
    <row r="46" spans="1:47" s="152" customFormat="1" ht="15.75" thickBot="1" x14ac:dyDescent="0.3">
      <c r="J46" s="125"/>
      <c r="K46" s="126"/>
      <c r="AF46" s="179" t="s">
        <v>508</v>
      </c>
      <c r="AG46" s="163">
        <f>AG5</f>
        <v>46.085000000000001</v>
      </c>
      <c r="AH46" s="156"/>
      <c r="AI46" s="139" t="s">
        <v>460</v>
      </c>
      <c r="AJ46" s="140">
        <f>'WBS Overview'!AE40</f>
        <v>12.1275</v>
      </c>
      <c r="AK46" s="158"/>
      <c r="AL46" s="135">
        <f>AG46-AJ46</f>
        <v>33.957500000000003</v>
      </c>
      <c r="AO46" s="197" t="s">
        <v>502</v>
      </c>
      <c r="AP46" s="198" t="s">
        <v>488</v>
      </c>
      <c r="AQ46" s="198"/>
      <c r="AR46" s="198" t="s">
        <v>487</v>
      </c>
      <c r="AS46" s="198" t="s">
        <v>489</v>
      </c>
      <c r="AT46" s="199"/>
    </row>
    <row r="47" spans="1:47" x14ac:dyDescent="0.25">
      <c r="H47" s="152"/>
      <c r="I47" s="152"/>
      <c r="J47" s="125"/>
      <c r="K47" s="126"/>
      <c r="AF47" s="176" t="s">
        <v>510</v>
      </c>
      <c r="AG47" s="162">
        <f>AG4-AG56</f>
        <v>131.522977</v>
      </c>
      <c r="AH47" s="156"/>
      <c r="AI47" s="139" t="s">
        <v>460</v>
      </c>
      <c r="AJ47" s="140">
        <f>'WBS Overview'!AE37</f>
        <v>209.19850000000002</v>
      </c>
      <c r="AK47" s="158"/>
      <c r="AL47" s="135">
        <f t="shared" ref="AL47" si="0">AG47-AJ47</f>
        <v>-77.675523000000027</v>
      </c>
      <c r="AN47" s="152"/>
      <c r="AO47" s="7" t="s">
        <v>503</v>
      </c>
      <c r="AP47" s="191">
        <v>181.4127</v>
      </c>
      <c r="AQ47" s="191" t="s">
        <v>502</v>
      </c>
      <c r="AR47" s="158"/>
      <c r="AS47" s="158"/>
      <c r="AT47" s="140"/>
    </row>
    <row r="48" spans="1:47" ht="15" customHeight="1" x14ac:dyDescent="0.25">
      <c r="H48" s="152"/>
      <c r="I48" s="152"/>
      <c r="J48" s="125"/>
      <c r="K48" s="126"/>
      <c r="AF48" s="180" t="s">
        <v>505</v>
      </c>
      <c r="AG48" s="141">
        <f>SUM(AG44:AG47)</f>
        <v>1647.0362650000002</v>
      </c>
      <c r="AH48" s="157"/>
      <c r="AI48" s="174"/>
      <c r="AJ48" s="141">
        <f>SUM(AJ44:AJ47)</f>
        <v>1483.5228949477059</v>
      </c>
      <c r="AK48" s="189"/>
      <c r="AL48" s="142">
        <f>AG48-AJ48</f>
        <v>163.51337005229425</v>
      </c>
      <c r="AM48" s="10" t="s">
        <v>502</v>
      </c>
      <c r="AO48" s="7" t="s">
        <v>504</v>
      </c>
      <c r="AP48" s="158">
        <v>2964.5352549999998</v>
      </c>
      <c r="AQ48" s="158"/>
      <c r="AR48" s="158"/>
      <c r="AS48" s="158"/>
      <c r="AT48" s="140"/>
      <c r="AU48" s="135"/>
    </row>
    <row r="49" spans="6:48" s="184" customFormat="1" x14ac:dyDescent="0.25">
      <c r="AF49" s="8"/>
      <c r="AG49" s="141"/>
      <c r="AH49" s="157"/>
      <c r="AI49" s="174"/>
      <c r="AJ49" s="141"/>
      <c r="AK49" s="157"/>
      <c r="AL49" s="142"/>
      <c r="AO49" s="7" t="s">
        <v>515</v>
      </c>
      <c r="AP49" s="158">
        <v>45.064999999999998</v>
      </c>
      <c r="AQ49" s="158" t="s">
        <v>551</v>
      </c>
      <c r="AR49" s="158"/>
      <c r="AS49" s="158"/>
      <c r="AT49" s="140"/>
      <c r="AU49" s="135"/>
    </row>
    <row r="50" spans="6:48" x14ac:dyDescent="0.25">
      <c r="H50" s="152"/>
      <c r="I50" s="152"/>
      <c r="AF50" s="181" t="s">
        <v>511</v>
      </c>
      <c r="AG50" s="143">
        <f>AG8</f>
        <v>180</v>
      </c>
      <c r="AH50" s="159"/>
      <c r="AI50" s="139" t="s">
        <v>482</v>
      </c>
      <c r="AJ50" s="140">
        <f>AS50</f>
        <v>180</v>
      </c>
      <c r="AK50" s="158"/>
      <c r="AL50" s="135">
        <f t="shared" ref="AL50:AL51" si="1">AG50-AJ50</f>
        <v>0</v>
      </c>
      <c r="AO50" s="3">
        <v>2022</v>
      </c>
      <c r="AP50" s="158">
        <v>1601.5371979166662</v>
      </c>
      <c r="AQ50" s="158"/>
      <c r="AR50" s="158">
        <v>4346.788333333333</v>
      </c>
      <c r="AS50" s="158">
        <v>180</v>
      </c>
      <c r="AT50" s="140"/>
      <c r="AU50" s="135"/>
    </row>
    <row r="51" spans="6:48" x14ac:dyDescent="0.25">
      <c r="H51" s="152"/>
      <c r="I51" s="152"/>
      <c r="AF51" s="182" t="s">
        <v>512</v>
      </c>
      <c r="AG51" s="169">
        <f>AG7</f>
        <v>4346.7883339999998</v>
      </c>
      <c r="AH51" s="160"/>
      <c r="AI51" s="139" t="s">
        <v>482</v>
      </c>
      <c r="AJ51" s="140">
        <f>AR50</f>
        <v>4346.788333333333</v>
      </c>
      <c r="AK51" s="158"/>
      <c r="AL51" s="135">
        <f t="shared" si="1"/>
        <v>6.6666689235717058E-7</v>
      </c>
      <c r="AO51" s="3">
        <v>2023</v>
      </c>
      <c r="AP51" s="158">
        <v>1551.59521875</v>
      </c>
      <c r="AQ51" s="158"/>
      <c r="AR51" s="158">
        <v>5391.9783333333326</v>
      </c>
      <c r="AS51" s="158">
        <v>180</v>
      </c>
      <c r="AT51" s="140"/>
      <c r="AU51" s="135"/>
    </row>
    <row r="52" spans="6:48" x14ac:dyDescent="0.25">
      <c r="H52" s="152"/>
      <c r="I52" s="152"/>
      <c r="J52" s="6"/>
      <c r="K52" s="127"/>
      <c r="L52" s="152"/>
      <c r="M52" s="152"/>
      <c r="N52" s="152"/>
      <c r="O52" s="152"/>
      <c r="AF52" s="7"/>
      <c r="AG52" s="21"/>
      <c r="AH52" s="4"/>
      <c r="AI52" s="144"/>
      <c r="AJ52" s="140"/>
      <c r="AK52" s="158"/>
      <c r="AO52" s="3">
        <v>2024</v>
      </c>
      <c r="AP52" s="158">
        <v>929.34003125000004</v>
      </c>
      <c r="AQ52" s="158"/>
      <c r="AR52" s="158">
        <v>6810.6962500000009</v>
      </c>
      <c r="AS52" s="158">
        <v>180</v>
      </c>
      <c r="AT52" s="140"/>
      <c r="AU52" s="135"/>
    </row>
    <row r="53" spans="6:48" x14ac:dyDescent="0.25">
      <c r="H53" s="152"/>
      <c r="I53" s="152"/>
      <c r="J53" s="125"/>
      <c r="K53" s="126"/>
      <c r="L53" s="152"/>
      <c r="M53" s="152"/>
      <c r="N53" s="152"/>
      <c r="O53" s="152"/>
      <c r="AF53" s="147" t="s">
        <v>499</v>
      </c>
      <c r="AG53" s="140">
        <v>6219.8249999999998</v>
      </c>
      <c r="AH53" s="158"/>
      <c r="AI53" s="144"/>
      <c r="AJ53" s="140"/>
      <c r="AK53" s="158"/>
      <c r="AO53" s="192">
        <v>2025</v>
      </c>
      <c r="AP53" s="170">
        <v>929.23092708333331</v>
      </c>
      <c r="AQ53" s="170"/>
      <c r="AR53" s="170">
        <v>6640.5583333333325</v>
      </c>
      <c r="AS53" s="170">
        <v>180</v>
      </c>
      <c r="AT53" s="140"/>
      <c r="AU53" s="135"/>
    </row>
    <row r="54" spans="6:48" x14ac:dyDescent="0.25">
      <c r="H54" s="152"/>
      <c r="I54" s="152"/>
      <c r="J54" s="125"/>
      <c r="K54" s="126"/>
      <c r="L54" s="152"/>
      <c r="M54" s="152"/>
      <c r="N54" s="152"/>
      <c r="O54" s="152"/>
      <c r="AF54" s="147" t="s">
        <v>500</v>
      </c>
      <c r="AG54" s="140">
        <f>AG48+SUM(AG50:AG51)+AG56</f>
        <v>6219.8245989999996</v>
      </c>
      <c r="AH54" s="158"/>
      <c r="AI54" s="139" t="s">
        <v>505</v>
      </c>
      <c r="AJ54" s="140">
        <f>SUM(AJ48:AJ53)</f>
        <v>6010.3112282810389</v>
      </c>
      <c r="AK54" s="158"/>
      <c r="AL54" s="135">
        <f t="shared" ref="AL54" si="2">AG54-AJ54</f>
        <v>209.51337071896069</v>
      </c>
      <c r="AO54" s="193" t="s">
        <v>553</v>
      </c>
      <c r="AP54" s="158">
        <f>SUM(AP47:AP53)</f>
        <v>8202.7163299999993</v>
      </c>
      <c r="AQ54" s="194"/>
      <c r="AR54" s="158">
        <f>SUM(AR50:AR53)</f>
        <v>23190.021249999998</v>
      </c>
      <c r="AS54" s="158">
        <f>SUM(AS50:AS53)</f>
        <v>720</v>
      </c>
      <c r="AT54" s="195">
        <f>SUM(AP54:AS54)</f>
        <v>32112.737579999997</v>
      </c>
      <c r="AU54" s="135"/>
    </row>
    <row r="55" spans="6:48" ht="15.75" thickBot="1" x14ac:dyDescent="0.3">
      <c r="H55" s="152"/>
      <c r="I55" s="152"/>
      <c r="J55" s="125"/>
      <c r="K55" s="126"/>
      <c r="L55" s="152"/>
      <c r="M55" s="152"/>
      <c r="N55" s="152"/>
      <c r="O55" s="152"/>
      <c r="AF55" s="9" t="s">
        <v>484</v>
      </c>
      <c r="AG55" s="145">
        <f>AG53-AG54</f>
        <v>4.0100000023812754E-4</v>
      </c>
      <c r="AH55" s="173"/>
      <c r="AI55" s="146"/>
      <c r="AJ55" s="145"/>
      <c r="AK55" s="158"/>
      <c r="AL55" s="142">
        <f>AL54-AG56</f>
        <v>163.51337071896069</v>
      </c>
      <c r="AO55" s="7" t="s">
        <v>549</v>
      </c>
      <c r="AP55" s="158">
        <f>AP54-AP48-AJ48</f>
        <v>3754.6581800522936</v>
      </c>
      <c r="AQ55" s="158"/>
      <c r="AR55" s="158"/>
      <c r="AS55" s="158"/>
      <c r="AT55" s="140"/>
      <c r="AU55" s="135"/>
    </row>
    <row r="56" spans="6:48" s="152" customFormat="1" ht="15.75" thickBot="1" x14ac:dyDescent="0.3">
      <c r="J56" s="125"/>
      <c r="K56" s="126"/>
      <c r="AF56" s="176" t="s">
        <v>483</v>
      </c>
      <c r="AG56" s="162">
        <v>46</v>
      </c>
      <c r="AH56" s="158"/>
      <c r="AI56" s="158"/>
      <c r="AJ56" s="158"/>
      <c r="AK56" s="158"/>
      <c r="AO56" s="196" t="s">
        <v>516</v>
      </c>
      <c r="AP56" s="173">
        <f>AP55/3</f>
        <v>1251.5527266840979</v>
      </c>
      <c r="AQ56" s="173"/>
      <c r="AR56" s="173"/>
      <c r="AS56" s="173"/>
      <c r="AT56" s="145"/>
      <c r="AU56" s="135"/>
      <c r="AV56"/>
    </row>
    <row r="57" spans="6:48" ht="30.75" thickBot="1" x14ac:dyDescent="0.3">
      <c r="H57" s="152"/>
      <c r="I57" s="152"/>
      <c r="AF57" s="171" t="s">
        <v>513</v>
      </c>
      <c r="AG57" s="172">
        <v>181.5</v>
      </c>
      <c r="AH57" s="152"/>
      <c r="AP57" s="135"/>
      <c r="AQ57" s="135"/>
      <c r="AR57" s="135"/>
      <c r="AS57" s="135"/>
    </row>
    <row r="58" spans="6:48" x14ac:dyDescent="0.25">
      <c r="F58" s="175"/>
      <c r="H58" s="152"/>
      <c r="I58" s="152"/>
      <c r="AF58" s="184"/>
      <c r="AG58" s="184"/>
      <c r="AH58" s="152"/>
      <c r="AJ58" s="135"/>
      <c r="AK58" s="135"/>
      <c r="AN58" s="183" t="s">
        <v>550</v>
      </c>
      <c r="AT58" s="135"/>
    </row>
    <row r="59" spans="6:48" x14ac:dyDescent="0.25">
      <c r="AF59" s="184"/>
      <c r="AG59" s="184"/>
      <c r="AH59" s="152"/>
      <c r="AN59" s="190" t="s">
        <v>555</v>
      </c>
    </row>
    <row r="60" spans="6:48" x14ac:dyDescent="0.25">
      <c r="AN60" s="188" t="s">
        <v>552</v>
      </c>
    </row>
  </sheetData>
  <mergeCells count="1">
    <mergeCell ref="E44:G44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WBS Overview</vt:lpstr>
      <vt:lpstr>Status as in 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2022-03-11T08:26:52Z</dcterms:modified>
</cp:coreProperties>
</file>