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W:\EUROFUSION HORIZON EUROPE\FSD Fusion Science Department\4. AC - Advanced Computing\1. PLANNING (PMP, Budget)\ACH AWP\2023\"/>
    </mc:Choice>
  </mc:AlternateContent>
  <xr:revisionPtr revIDLastSave="0" documentId="13_ncr:1_{5262C8AF-C3B5-47AD-A007-2988BF7A6913}" xr6:coauthVersionLast="47" xr6:coauthVersionMax="47" xr10:uidLastSave="{00000000-0000-0000-0000-000000000000}"/>
  <bookViews>
    <workbookView xWindow="28680" yWindow="-120" windowWidth="29040" windowHeight="17640" activeTab="1" xr2:uid="{00000000-000D-0000-FFFF-FFFF00000000}"/>
  </bookViews>
  <sheets>
    <sheet name="ACH_manpower balance" sheetId="4" r:id="rId1"/>
    <sheet name="ACH_Tasks_2023" sheetId="1" r:id="rId2"/>
    <sheet name="Rejected_projects" sheetId="5" r:id="rId3"/>
  </sheets>
  <definedNames>
    <definedName name="_xlnm.Print_Area" localSheetId="1">ACH_Tasks_2023!$A$1:$H$108</definedName>
    <definedName name="Z_0AAB5E24_D396_41B0_9177_D1A7B5C74500_.wvu.PrintArea" localSheetId="1" hidden="1">ACH_Tasks_2023!$A$1:$H$108</definedName>
  </definedNames>
  <calcPr calcId="191029"/>
  <customWorkbookViews>
    <customWorkbookView name="Hender, Tim C - Personal View" guid="{0AAB5E24-D396-41B0-9177-D1A7B5C74500}" mergeInterval="0" personalView="1" maximized="1" xWindow="-8" yWindow="-8" windowWidth="1696" windowHeight="1026" activeSheetId="1"/>
    <customWorkbookView name="Kamendje Richard - Personal View" guid="{70C9F1A8-2C4F-4FB5-962D-19CF0A9E740B}" mergeInterval="0" personalView="1" maximized="1" windowWidth="1436" windowHeight="675" activeSheetId="1"/>
    <customWorkbookView name="Voitsekhovitch Irina - Personal View" guid="{F7D7789C-FBAC-431D-A9A9-71EC61653D62}" mergeInterval="0" personalView="1" maximized="1" windowWidth="1772" windowHeight="825" activeSheetId="1"/>
    <customWorkbookView name="Roman - Persönliche Ansicht" guid="{C820A875-0E22-46D9-869C-BD2F25C73CAE}" mergeInterval="0" personalView="1" maximized="1" xWindow="1" yWindow="1" windowWidth="1676" windowHeight="820" activeSheetId="1"/>
    <customWorkbookView name="Ribeiro, Tiago - Personal View" guid="{8B8D0B4A-1C50-4BE2-AE92-DB16F109CE92}" mergeInterval="0" personalView="1" maximized="1" windowWidth="1508" windowHeight="720" activeSheetId="1"/>
    <customWorkbookView name="thender - Personal View" guid="{149FA714-E1B7-4ADC-B778-E25391C40B7D}" mergeInterval="0" personalView="1" maximized="1" windowWidth="1362" windowHeight="502" activeSheetId="1"/>
    <customWorkbookView name="Hatzky, Roman - Personal View" guid="{07B7A4B4-0642-4742-AD16-FE89B68C3969}" mergeInterval="0" personalView="1" maximized="1" windowWidth="1588" windowHeight="7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4" l="1"/>
  <c r="J3" i="4"/>
  <c r="J4" i="4"/>
  <c r="J5" i="4"/>
  <c r="J6" i="4"/>
  <c r="I2" i="4"/>
  <c r="I3" i="4"/>
  <c r="I4" i="4"/>
  <c r="I5" i="4"/>
  <c r="I6" i="4"/>
  <c r="H2" i="4"/>
  <c r="H3" i="4"/>
  <c r="H4" i="4"/>
  <c r="H5" i="4"/>
  <c r="H6" i="4"/>
  <c r="G2" i="4"/>
  <c r="G3" i="4"/>
  <c r="G4" i="4"/>
  <c r="G5" i="4"/>
  <c r="G6" i="4"/>
  <c r="F2" i="4"/>
  <c r="F3" i="4"/>
  <c r="F4" i="4"/>
  <c r="F5" i="4"/>
  <c r="F6" i="4"/>
  <c r="E2" i="4"/>
  <c r="E3" i="4"/>
  <c r="E4" i="4"/>
  <c r="E5" i="4"/>
  <c r="E6" i="4"/>
  <c r="D2" i="4"/>
  <c r="D3" i="4"/>
  <c r="D4" i="4"/>
  <c r="D5" i="4"/>
  <c r="D6" i="4"/>
  <c r="B7" i="4"/>
  <c r="G109" i="1"/>
  <c r="K5" i="4" l="1"/>
  <c r="K4" i="4"/>
  <c r="K3" i="4"/>
  <c r="K6" i="4"/>
  <c r="K2" i="4"/>
  <c r="J7" i="4"/>
  <c r="F7" i="4"/>
  <c r="G7" i="4"/>
  <c r="H7" i="4"/>
  <c r="D7" i="4"/>
  <c r="E7" i="4"/>
  <c r="I7" i="4"/>
  <c r="K7" i="4" l="1"/>
</calcChain>
</file>

<file path=xl/sharedStrings.xml><?xml version="1.0" encoding="utf-8"?>
<sst xmlns="http://schemas.openxmlformats.org/spreadsheetml/2006/main" count="801" uniqueCount="386">
  <si>
    <t>Project Coordinator</t>
  </si>
  <si>
    <t>Comments</t>
  </si>
  <si>
    <t>Priority</t>
  </si>
  <si>
    <t>ACH team members</t>
  </si>
  <si>
    <t>Tasks recommended for ACH support in 2023:</t>
  </si>
  <si>
    <t xml:space="preserve">PM's requested </t>
  </si>
  <si>
    <t xml:space="preserve">PM's estimated </t>
  </si>
  <si>
    <t>CINCOMP23</t>
  </si>
  <si>
    <t>high</t>
  </si>
  <si>
    <t>S. Mochalskyy</t>
  </si>
  <si>
    <t>Regular benchmarks on Marconi-Fusion and Marconi 100 to help identify and resolve performance limiting issues</t>
  </si>
  <si>
    <t>STRUPHY</t>
  </si>
  <si>
    <t>Xin Wang</t>
  </si>
  <si>
    <t>Richard Kamendje</t>
  </si>
  <si>
    <t>STRUPHY is a hybrid MHD-kinetic finite element particle-in-cell (PIC) code that uses the framework of finite element exterior calculus (FEEC) for solving field equations. It is written in python and uses low-level Fortran kernels for code acceleration (coupling to python via f2py). While the PIC part of the code is already fully parallelized with a hybrid MPI/OpenMP approach (via mpi4py), the solution of large linear systems due to a fully implicit time stepping scheme is currently limited to one compute node. Therefore, it is required to speed up the solution of these linear systems by parallelization over multiple nodes and/or the usage of improved preconditioners (iterative solvers are used).</t>
  </si>
  <si>
    <t>REFMUL3</t>
  </si>
  <si>
    <t>Filipe da Silva</t>
  </si>
  <si>
    <t xml:space="preserve">Current status: A 3D parallel code with all field components included. It has a parallel hybrid implementation (OpenMP+MPI) with 3D domain decomposition and a XMDF/HDF5 parallel compressed binary and parallel VTK. REFMUL3 has been successfully tested and used on 
• Marconi-A1 Intel Broadwell partition (presently unavailable to Fusion). 
• Marconi-A2 KnightsLanding partition (discontinued).
• Marconi-A3 SkyLake partition.
REFMUL3 benchmarks demonstrated very good scaling on CPU HPCs.
Task to be performed: Adaptation of REFMUL3 to run on GPU HPCs.  
1- Using OpenACC
2- Using OpenMP
3- Distribution and Balancing workload between GPUs and CPUs
4- Solutions to integrate OpenCL or CUDA in the code with minimum disruption. 
</t>
  </si>
  <si>
    <t>Tobias Görler</t>
  </si>
  <si>
    <t xml:space="preserve">Support for GPU porting on Intel-GPU and future AMD systems for GENE - During the last five years, GENE has undergone a major refactoring introducing object oriented structures for almost all of the compute kernels in the Vlasov equation. The latter have also been ported to CUDA-based GPU architectures employing the gtensor library, a multi-dimensional array C++14 header-only library for hybrid GPU development, see https://github.com/wdmapp/gtensor. ACH support along these lines was already granted to start analyzing this approach and the source code with respect to efficiency and stream-lining in 2021. In 
2022, the focus is on porting new physics modules to GPU and prepare the code for future HPC systems in Europe. 
While great benefit could already be drawn from this support, it is clear that the integration of new physics modules will extend beyond 2022 and specialized manpower will be needed to tackle this challenge. Similarly, exploration and adaptations to new GPU hardware for a proper exploitation of future HPC architecture represents an on-going activity where expert knowledge as offered by the ACHs will be crucial. 
The detailed targets/milestones read as follows: 
(1) Porting of new physics modules - 2023 
(2) Exploration and adaptations to intel-GPU and future AMD architectures 2023 as preparation for future HPC systems in Europe - 
</t>
  </si>
  <si>
    <t>ORB5</t>
  </si>
  <si>
    <t>Thomas Hayward-Schneider</t>
  </si>
  <si>
    <t>PICLS</t>
  </si>
  <si>
    <t>Alberto Bottino</t>
  </si>
  <si>
    <t>PICLS uses the BSPLINES module for its solver in lower dimensions (1D and axisymmetric 2D). In 3D geometry, the memory footprint of the presently implemented field solver (serial) becomes prohibitive. At the same time, performance on massively parallel platforms has to remain scalable. This motivates the development of extensions of the field solver capabilities.</t>
  </si>
  <si>
    <t>GEMPIC-AMReX</t>
  </si>
  <si>
    <t>Eric Sonnendrücker</t>
  </si>
  <si>
    <t xml:space="preserve">We ask for general support in our effort to improve the performance and scalability of the code. In particular, the following tasks have been identified:
1.) Improve on the performance of the code on GPUs: The code has recently been ported to GPU by leveraging the capabilities of our base-code AMReX and we ask for support in improving the performance, e.g. in data handling.
2.)  The code needs an additional layer of parallelism by adding domain cloning on top of the domain decomposition parallelization already in place. We ask for support in this effort.
Technical details of the code: The code is written in C++ and is based on the AMReX library which provides domain decomposition based on MPI and backends with OpenMP for CPU and CUDA-kernels for GPU.
</t>
  </si>
  <si>
    <t>Matthias Hoelzl</t>
  </si>
  <si>
    <t>Implementation of non-linear time stepping for the time integration of the extended MHD equations. Optimization of the iterative solver in JOREK for better scalability and convergence. Assessment of the usability of GPUs for the solver (e.g., the fluid part of the code). Support for automatic regression and performance tests. If time permits, testing of the PaStiX 6.3 solver and its matrix compression techniques to reduce memory consumption and allow for larger production simulations.</t>
  </si>
  <si>
    <t>I. Holod</t>
  </si>
  <si>
    <t xml:space="preserve">Implementing data structures and algorithms to improve EUTERPE scalability on GPUs. Three crucial points have been identified to make further progress:
1) Data structures maximising the throughput for GPU and CPU are inherently different in the ordering of their elements. So the data structures in the code have to be modified to accommodate for GPU and CPU depending on the underlying architecture of the machine on which the code is being run. One possibility to achieve this is the implementation of layered type-structures as has been proposed by the ACH. 
2) The gyro-optimised data structures successfully introduced in the GPU version of ORB5 also have to be implemented to speed up the charge assignment process.
3) Maintainability of the code for GPU also for non-experts necessitates introducing a strictly procedural programming style replacing global module variables by function parameters.
</t>
  </si>
  <si>
    <t>RAVETIME</t>
  </si>
  <si>
    <t>Udo von Toussaint</t>
  </si>
  <si>
    <t>RAVETIME is a parallel finite-volume 3D transport code designed to take advantage of developments within the European Exascale computing project VECMA on UQ methods. Upscaling from cluster-parallel to HPC-parallel and potentially GPU-enabling requested.</t>
  </si>
  <si>
    <t>GVEC</t>
  </si>
  <si>
    <t>Omar Maj</t>
  </si>
  <si>
    <t>T. Ribeiro</t>
  </si>
  <si>
    <t>A new part for the free-boundary solver is expected to be a bottleneck as it is not parallel. The assessment of the bottlenecks and a parallelization of that part will be crucial for overall performance of the equilibrium solution.</t>
  </si>
  <si>
    <t>Alejandro Bañón Navarro</t>
  </si>
  <si>
    <t xml:space="preserve">We propose the following projects:
i) Improve the performance and scalability of the code.
ii) Implementation of a geometric multigrid solver.
</t>
  </si>
  <si>
    <t>Ralf Kleiber</t>
  </si>
  <si>
    <t>S. Mochalskyy (6 PM) + R. Hatzky (3 PM)</t>
  </si>
  <si>
    <t>H. Leggate</t>
  </si>
  <si>
    <t>N.N.(1)</t>
  </si>
  <si>
    <t>N.N.(2)</t>
  </si>
  <si>
    <t>GENE-3D-SOL</t>
  </si>
  <si>
    <t>GENE-GPU</t>
  </si>
  <si>
    <t>SOFTDEL</t>
  </si>
  <si>
    <t>Collaboration and advice on modern software development in line with the EUROfusion standard</t>
  </si>
  <si>
    <t>EUTER-REF</t>
  </si>
  <si>
    <t>EUTER-SOL</t>
  </si>
  <si>
    <t>As in the case of GENE-3D, implementing a massively parallel geometrical multigrid solver and expanding the knowledge of the conditioning properties of the gyrokinetic field equations in order to develop a preconditioner, is highly needed for EUTERPE.</t>
  </si>
  <si>
    <t>medium</t>
  </si>
  <si>
    <t>Philipp Lauber</t>
  </si>
  <si>
    <t>In 2022 and the first half of 2023 the ENR ATEP project is concerned with implementing various transport models within the IMAS framework. Presently the EP-WF comprises Helena, LIGKA (various models) and HAGIS. Whereas the coupling of LIGKA and ETS and the adoption to iWRAP is covered by a separate ACH request from TSVV10, this request is concerned about adding other modules (DAEPS, RABBIT) to the transport WF, speeding up the WF, optimising it for parallel execution and solve various memory limit issues. Intimate knowledge of IMAS access layer and memory handling would be needed for this task. Also, further IMAS development (extension of IDSs, robust handling of incomplete data, IDS merging etc) is required.</t>
  </si>
  <si>
    <t>Samuel Lazerson</t>
  </si>
  <si>
    <t>David Coster</t>
  </si>
  <si>
    <t>The work needed for this work package is therefore along the following lines:
1. Check the correctness of the current OpenMP multi-threading in the code (and debug some
of the loops known to misbehave), then identify and exploit any other multi-threading
opportunities.
2. Propose compiler options and/or job submission script instructions (on as wide a variety of
compilers and platforms as possible) that allow for a maximum use of the available CPU
resources by enforcing the regular re-assignment of all needed processors from MPI to
OpenMP tasks and back.
3. Consider possible vectorization of the code wherever profitable for use on Cray platforms
like on the JFRS cluster at IFERC.</t>
  </si>
  <si>
    <t>Dmitriy Borodin</t>
  </si>
  <si>
    <t>Monte-Carlo codes for transport of ions in matter using binary collisions approximation. Upscaling from cluster-parallel to HPC-parallel is requested, in particular, for the gyro-module that will be implemented in 2022.</t>
  </si>
  <si>
    <t>ENR MOD.01.FZJ</t>
  </si>
  <si>
    <t>ENR MOD.01.MPG</t>
  </si>
  <si>
    <t>ENR-TEC.01.IST</t>
  </si>
  <si>
    <t>AC</t>
  </si>
  <si>
    <t>TE</t>
  </si>
  <si>
    <t>TSVV-01</t>
  </si>
  <si>
    <t>TSVV-02</t>
  </si>
  <si>
    <t>TSVV-04</t>
  </si>
  <si>
    <t>TSVV-05</t>
  </si>
  <si>
    <t>TSVV-07</t>
  </si>
  <si>
    <t>TSVV-08</t>
  </si>
  <si>
    <t>TSVV-12</t>
  </si>
  <si>
    <t>TSVV-13</t>
  </si>
  <si>
    <t>Roman Hatzky</t>
  </si>
  <si>
    <t xml:space="preserve">The memory limitation problem, which is often met in practical production runs with ORB5 on GPUs, should be addressed. That includes reviewing/revising the current particle data structure. This work could also be useful for EUTERPE.
</t>
  </si>
  <si>
    <t>Prolongation from 2022</t>
  </si>
  <si>
    <t>Prolongation from 2021/22</t>
  </si>
  <si>
    <t>Spill-over from 2021/22</t>
  </si>
  <si>
    <t>GENE-X</t>
  </si>
  <si>
    <t>Philipp Ulbl</t>
  </si>
  <si>
    <t xml:space="preserve">GENE-X is a full-f gyrokinetic continuum code implementing a locally field-aligned coordinate system following the flux-coordinate independent approach. The implementation is based on a hybrid OpenMP and MPI parallelization that was successfully tested up to 512 compute nodes and against the Roofline model. 
To improve the cache usage of GENE-X, we would like the ACH to optimize the memory access patterns. This shall be achieved by reordering the unstructured computational grid. The tasks for ACH are:
• Implementing the ability to access the unstructured computational grid in arbitrary order
• Testing the performance of different reordering strategies
</t>
  </si>
  <si>
    <t>MEMOS-U</t>
  </si>
  <si>
    <t>Svetlana Ratynskaia</t>
  </si>
  <si>
    <t>Employs the finite difference method solving coupled Navier-Stokes and heat convection-diffusion equations. Currently under refactoring. The code was already parallel and run on IO clusters, but the refactored code would benefit from further parallelization and optimization. Improvement of code architecture, modularity and memory usage to be considered.</t>
  </si>
  <si>
    <t>Assessment of matrix compression techniques for the “vacuum response matrices” of the free boundary JOREK-STARWALL (also directly applicable to JOREK-CARIDDI in the future) to reduce memory consumption and improve performance. This will allow larger grid and wall resolutions in production. The challenge lies in applying matrix compression to ScaLapack distributed matrices. This will be tested first for the free boundary equilibrium, then for the time evolution. If successful, the methods should be documented and implemented in the main development branch of JOREK.</t>
  </si>
  <si>
    <t>ACH tasks planned for 2023</t>
  </si>
  <si>
    <t>ACH</t>
  </si>
  <si>
    <t>MPG</t>
  </si>
  <si>
    <t>TSVV-10</t>
  </si>
  <si>
    <t>TSVV-03</t>
  </si>
  <si>
    <t>TSVV-06</t>
  </si>
  <si>
    <t>TSVV-09</t>
  </si>
  <si>
    <t>GBS, GRILLIX, SOLEDGE3X</t>
  </si>
  <si>
    <t>P. Ricci, H. Bufferand, A. Stegmeir</t>
  </si>
  <si>
    <t>FELTOR, GBS, GRILLIX, SOLEDGE3X</t>
  </si>
  <si>
    <t>GBS</t>
  </si>
  <si>
    <t>P. Ricci</t>
  </si>
  <si>
    <t>GRILLIX</t>
  </si>
  <si>
    <t>Andreas Stegmeir</t>
  </si>
  <si>
    <t>SOLEDGE3X</t>
  </si>
  <si>
    <t>H. Bufferand</t>
  </si>
  <si>
    <t>SOLEDGE3X-STYX-EIRENE</t>
  </si>
  <si>
    <t>GYSELA</t>
  </si>
  <si>
    <t>Virginie Grandgirard</t>
  </si>
  <si>
    <t>ASCOT5</t>
  </si>
  <si>
    <t>Simppa Äkäslompolo</t>
  </si>
  <si>
    <t>CAS3D</t>
  </si>
  <si>
    <t>Carolin Nuehrenberg</t>
  </si>
  <si>
    <t>GENE, ORB5, GRILLIX, GYSELA</t>
  </si>
  <si>
    <t>Tobias Goerler</t>
  </si>
  <si>
    <t>EUTERPE</t>
  </si>
  <si>
    <t>Edilberto Sánchez</t>
  </si>
  <si>
    <t>JOREK</t>
  </si>
  <si>
    <t>Eric Nardon</t>
  </si>
  <si>
    <t>M. Wiesenberger, P. Ricci, H. Bufferand, A. Stegmeir</t>
  </si>
  <si>
    <t>HeLaZ, GBS</t>
  </si>
  <si>
    <t>Paolo Ricci</t>
  </si>
  <si>
    <t>GENE</t>
  </si>
  <si>
    <t>Justin Ball</t>
  </si>
  <si>
    <t>EPFL</t>
  </si>
  <si>
    <t>Emmanuel Lanti</t>
  </si>
  <si>
    <t>Nicola Varini, Mathieu Peybernes</t>
  </si>
  <si>
    <t>Nicola Varini</t>
  </si>
  <si>
    <t>Mathieu Peybernes</t>
  </si>
  <si>
    <t xml:space="preserve">Gilles Fourestey </t>
  </si>
  <si>
    <t>Cristian Sommariva</t>
  </si>
  <si>
    <t>Ongoing work</t>
  </si>
  <si>
    <t>Ongoing work, very reduced manpower</t>
  </si>
  <si>
    <t>Partially ongoing work, coupling with EIRENE a new aspect of the project</t>
  </si>
  <si>
    <t xml:space="preserve">New activity, challenging, details to finalise with  visualisation experts </t>
  </si>
  <si>
    <t>Cristian was specifically requested</t>
  </si>
  <si>
    <t>New activity, fully in line with our expertise</t>
  </si>
  <si>
    <t>Validation activity, important to start</t>
  </si>
  <si>
    <t xml:space="preserve">In view of upcoming architectures, in particular new generations of GPUs and new vendors on the market, it is necessary to investigate ways to make ORB5 adaptation to GPU less dependent on a single vendor. Possible ways to move forward include replacing OpenACC with OpenMP-offload. </t>
  </si>
  <si>
    <t>The memory limitation problem, which is often met in practical production runs with ORB5 on GPUs, should be addressed. That includes reviewing/revising the current particle data structure.</t>
  </si>
  <si>
    <t>Poisson solver optimization, including porting to GPU.</t>
  </si>
  <si>
    <t>Definition of performance model and application to existing codes.</t>
  </si>
  <si>
    <t xml:space="preserve">Code dependent optimisation –
Porting to GPU of stencil operation and investigation of the impact of boundary conditions on solver performances. 
</t>
  </si>
  <si>
    <t>Optimisation of kinetic neutral treatment – porting to GPU and optimisation of multispecies treatment.</t>
  </si>
  <si>
    <t xml:space="preserve">Code dependent optimisation – Incorporation to HYPRE library for usage of algebraic multigrid solvers and access to GPU architecture in order to speed up 2D and 3D solvers. Benchmark with ITER scale simulations. </t>
  </si>
  <si>
    <t xml:space="preserve">Code dependent optimization –
1- Optimization of domain decomposition to ensure load balance and minimize total load even in complex geometries
2- Porting to GPU of relevant areas of the code, starting from preparation of data for solvers (see task on porting of solvers to GPUs)
3- Benchmark with ITER scaled simulations
4- Extension of MPI parallelization across species (currently parallelized via OpenMP only)
[decreasing order of priority]
</t>
  </si>
  <si>
    <t>Optimisation of kinetic neutral treatment – Optimization of coupling scheme to EIRENE, through extension of domain decomposition and MPI parallelization to STYX interface</t>
  </si>
  <si>
    <t>See document “Support for GPU porting of GYSELA”</t>
  </si>
  <si>
    <t>GPU enabling further modalities &amp; support for new HW &amp; SW versions.</t>
  </si>
  <si>
    <t>GPU enabling</t>
  </si>
  <si>
    <t>Development of community visualisation tools that will enable to easily navigate the huge amount of data that will be generated by our codes, and allow more easily to disentangle the physics mechanisms behind them. Targeted features are: - definition of code-independent data interfaces (IMAS compatible?) - support for coordinate mappings (e.g., flux-tube -&gt; cylindric coordinates) - flexible/interactive user interface allowing for profile, cross-section, etc analysis in arbitrary dimensions etc - visualisation of uncertainties, parameter dependencies, comparison with experimental data</t>
  </si>
  <si>
    <t>Development and application of tools for advanced visualization of 3D data resulting from global simulations will be required. In particular, the possibility of fast access and visualization of sub-regions of the simulated spatial domain would be very advantageous for the numerical analysis. The implementation of synthetic diagnostic and the validation of simulations against experimental measurements.</t>
  </si>
  <si>
    <t xml:space="preserve">Advanced visualisation of 3D data produced by ORB5 (and possibly other codes as well) should be introduced. That includes visualisation in 3D real space of scalar fields (perturbed potentials, perturbed density, velocity, temperatures, etc.) where the initial data is stored in the mixed real space - Fourier space in curvilinear coordinates, but also of projections in 3D phase space of constants of motion (energy, magnetic moment, canonical toroidal momentum). This visualisation framework can later be used for other codes in the project (e.g. EUTERPE). </t>
  </si>
  <si>
    <t xml:space="preserve">Optimization for particle simulations. JOREK has several kinetic models based on particles  implemented, including for relativistic electrons. A profiling and optimization of the code for particle simulations has not been done yet and is a high priority task since it may substantially increase code performance. </t>
  </si>
  <si>
    <t>Analysis of the spatial discretization methods carried out by an applied mathematician: comparison between approaches and optimisation</t>
  </si>
  <si>
    <t>Investigate the mathematical properties of the spatial discretisation schemes and time stepping approaches used in boundary codes, comparing them, identifying optimal solutions and proposing possible new approaches.</t>
  </si>
  <si>
    <t xml:space="preserve">Support for GPU porting on Intel-GPU and future AMD systems for GENE - During the last five years, GENE has undergone a major refactoring introducing object oriented structures for almost all of the compute kernels in the Vlasov equation. The latter have also been ported to CUDA-based GPU architectures employing the gtensor library, a multi-dimensional array C++14 header-only library for hybrid GPU development, see https://github.com/wdmapp/gtensor. ACH support along these lines was already granted to start analyzing this approach and the source code with respect to efficiency and stream-lining in 2021. In 
2022, the focus is on porting new physics modules to GPU and prepare the code for future HPC systems in Europe. 
While great benefit could already be drawn from this support, it is clear that the integration of new physics modules will extend beyond 2022 and specialized manpower will be needed to tackle this challenge. Similarly, exploration and adaptations to new GPU hardware for a proper exploitation of future HPC architecture represents an on-going activity where expert knowledge as offered by the ACHs will be crucial. 
The detailed targets/milestones read as follows: 
(1) Porting of new physics modules - 2023 
(2) Exploration and adaptations to intel-GPU and future AMD architectures as preparation for future HPC systems in Europe - 2023
</t>
  </si>
  <si>
    <t>Tasks description</t>
  </si>
  <si>
    <t>Porting to GPU of BIT1 code</t>
  </si>
  <si>
    <t>PrIO</t>
  </si>
  <si>
    <t>Currently under ACH-CIEMAT, implementation of the parallel Poisson solver, ongoing work in 2022 (4 PM) but continuation might be required depending on the progress.</t>
  </si>
  <si>
    <t>2021 2 PMs; 2022 4-&gt;7 PM (approved SB March 2022); 2023 4 PM</t>
  </si>
  <si>
    <t>Improve parallelisation</t>
  </si>
  <si>
    <t xml:space="preserve">Email exchange with code owner for further info suggests that we can do performance analysis to find out why the code is not scaling and if it is possible to solve it by modifying the code. If it is possible to improve the performance, firstly the quality of the code needs to be improved, since it only has one module and uses global variables to communicate values among procedures. Probably, as a result, it could improve its serial efficiency. After that, we can attempt to improve the MPI performance and even introduce OpenMP if it is needed. Altogether this will require more than 3 pms requested for 2023. We can start the work in 2023 and see how the work progresses. </t>
  </si>
  <si>
    <t>The is ongoing work to optimize KNOSOS, a finite-differences code for bulk iones. A new Monte Carlo solver has been implemented in KNOSOS for energetic ions, which could also benefit from optimization.</t>
  </si>
  <si>
    <t>2022: 3-&gt;7 PMs (approved by SB March 2022), depending on KOM on 4th of March 2022</t>
  </si>
  <si>
    <t>Although preliminary checks of the code stella show good scalability with the number of processors, for current job sizes the code would benefit from a dedicated study by a software expert that looks into its performance in detail and optimizes it. This activity is particularly important for the preparation of a coming version of the code, which will handle a full-flux-surface version instead of a flux tube, and has top priority.</t>
  </si>
  <si>
    <t>2021: 2 PMs; 2022: 12 -&gt; 14 PM (approved by SB March 2022)</t>
  </si>
  <si>
    <t>stella’s implicit treatment of parallel streaming is made possible by a Green’s function approach that requires pre-computation and LU factorization of a response matrix.  For simulations requiring high resolution in both the radial and parallel-to-the-field coordinates, the computation of the LU decomposition has until recently been a bottleneck, and has required its parallelization and distribution of the memory demand. The task for the ACH would be then checking the performance of this initialization part of the code and optimizing it, both in terms of memory usage and spent CPU time.</t>
  </si>
  <si>
    <t>ok</t>
  </si>
  <si>
    <t xml:space="preserve">In order to prevent the introduction of bugs in new versions, keeping up to date the targets in the makefile that allowed to loop through a set of test cases during the compilation would be very helpful. This includes adding new test cases for the coming versions of the code. </t>
  </si>
  <si>
    <t>This could be interesting /preferred task for our ACH.  We understand that the TSVV team can provide us the access to the Cray machine to do this work.
SB March 2022 agreed follow-up: working group led by David Tskhakaya to investiga the rationale of the work requested.</t>
  </si>
  <si>
    <t>Looks OK based on additional info provided by the code developer.</t>
  </si>
  <si>
    <t>OK</t>
  </si>
  <si>
    <t xml:space="preserve">Porting XTOR-K to GPUs - The MPI/OpenMP parallelization of XTOR-K has been finished and the last benches to test everything in the full fluid/kinetic environment are underway. They should be finished by the end of February 2021. First, I would like to interact with ACH to estimate what should be done to prepare the transition towards GPUs. I have 2 major concerns, one is that the code remains readable after the optimization and another that the code remains flexible regarding modifications of the simulation parameters (simulation grid, physical model, etc…). If this looks good, we can move forward with the GPU optimization. In my opinion, mid-2022 to end 2022 sounds reasonable for this step.
</t>
  </si>
  <si>
    <t xml:space="preserve">OK to support with 4 pm, starting in 2023. Depending on code developers' efforts, may require more than 4 pms from ACH. Participation in a GPU Hackathon recommended for the code developers to start preparing the work in 2022. </t>
  </si>
  <si>
    <t>CIEMAT</t>
  </si>
  <si>
    <t>Raphael MITTEAU</t>
  </si>
  <si>
    <t>Michał Owsiak</t>
  </si>
  <si>
    <t>Adam Kit, Aaro Jaervinen, Stefan Dasbach, Sven Wiesen</t>
  </si>
  <si>
    <t>Maciej Smukowski</t>
  </si>
  <si>
    <t>Related to the data management task detailed above, involvement of the Cat.2 ACH is required to coordinate the IMAS compatibility of the developed data management tools. This task should include close collaboration with the team developing the data management tool and to provide the necessary support in IMAS compatibility development. The deliverables of the project are first to provide contributions to details of the IMAS requirements of the data management process detailed above and then help to establish IMAS compatibility of the proof-of-principle implementation.</t>
  </si>
  <si>
    <t>Lorenzo Frassinetti</t>
  </si>
  <si>
    <t>WP-PrIO EUROfusion multi-machine pedestal database Lorenzo Frassinetti
 lorenzof@kth.se Current status:  python script to transfer the scalar values of the EUROfusion databases to IMAS on the Gateway.
Tasks to be performed: 
1- extend the script to include 1D profiles.
2- develop/update a GUI to download the EUROfusion databases from IMAS in specific user-friendly formats 1-2 PM Cat. 2 IPPLM Task 1: high
Task 2: medium https://wiki.euro-fusion.org/wiki/WPPrIO_wikipages:_DB_Pedestal
Task 2 relevant for all the databases</t>
  </si>
  <si>
    <t>Emmanuele Peluso</t>
  </si>
  <si>
    <t>IMAS compatible code outputs and code integration
Right now, the project will mostly need support for establishing IMAS compatible code outputs and facilitating the integration of the heuristic pedestal model. However, in view of future activities, TSVV1 will also benefit from a repository with associated unit tests and continuous build/deployment support. In the next years, similar support will be required for the reduced models (to be developed) but could also be envisioned for the legacy codes to work towards standardized I/O interfaces. Offering further trainings and office hours as already implemented is an acceptable way for providing base line support as needed for most of these tasks.</t>
  </si>
  <si>
    <t>Ensure the IMAS compatibility
of the major codes used by
TSVV 2 (GENE, ORB5, GBS,
HYMAGYC, XTOR)</t>
  </si>
  <si>
    <t>IMASification of codes IO</t>
  </si>
  <si>
    <t>Dimitriy Yadykin</t>
  </si>
  <si>
    <t>EIRENE is to be IMASified according to the action items agreed during the TSVV-5 code camp with ITER participation in Nov 2021. In addition to incorporation of new I/O (HDF5) we need to extend the IMASification of EIRENE through SOLPS-ITER (=B2.5-EIRENE) by adding more data from the EIRENE side. For more profound IMASification of EIRENE we need to create new GGD objects covering all the specific cell geometries (3D) available inside EIRENE. Detailed list of subtasks is already discussed with ACH-IPPLM (D.Yadykin)</t>
  </si>
  <si>
    <t>Dmitry Matveev</t>
  </si>
  <si>
    <t>low</t>
  </si>
  <si>
    <t>IMAS compatibility implementation</t>
  </si>
  <si>
    <t>Continuation of the IMAS porting jointly with activities inside the TSVV. Optimization of the IMAS workflow for simulations with large grid resolutions. Adaptations of the IMAS data analysis and plotting tools for the finite element representation used in JOREK. Integration of metadata from the simulations into the hdf5 restart files and into the IMAS representation.</t>
  </si>
  <si>
    <t>Francis Casson, Jonathan Citrin</t>
  </si>
  <si>
    <t>Adapted existing HFPS components to workflow settings management specifications (IWrap)</t>
  </si>
  <si>
    <t>Agata Filipczak, Piotr Grabowski</t>
  </si>
  <si>
    <t>All existing HFPS components configurable from common GUI and integrated with common simulation cataloging system </t>
  </si>
  <si>
    <t>Continuous integration of new physics modules, yearly updated documentation</t>
  </si>
  <si>
    <t>Daniel Figat</t>
  </si>
  <si>
    <t>continuous simulation database maintenance, yearly updated documentation (need strong Gateway hardware systems connection)</t>
  </si>
  <si>
    <t>Implement IMAS interface b/w the VMEC, BEAMS3D and ASCOT5 codes.</t>
  </si>
  <si>
    <t>ASCOT5: C-code with python interface. Prototype of IMAS input implemented in 2021: wall_2D. Could benefit from containerization.</t>
  </si>
  <si>
    <t>Implement IMAS interface with GVEC to provide 3D equilibrium data.</t>
  </si>
  <si>
    <t>James Morris</t>
  </si>
  <si>
    <t>TASKS can't be defined yet</t>
  </si>
  <si>
    <t>Last time it was errots of 12 PM, tasks are not defined</t>
  </si>
  <si>
    <t>Jorge Ferreira</t>
  </si>
  <si>
    <t>Bartek Pogodziński</t>
  </si>
  <si>
    <t>1) System-wide installation of open-source libraries used by TSVV10 actors/models, for actor release purposes.
2) Initial coupling/wrapping of the actors (LIGKA) to IMAS.</t>
  </si>
  <si>
    <t>PSNC/IPPLM ACH will not optimise it for parallel execution and solve various memory limit issue, we can only focus on the IMAS related aspects</t>
  </si>
  <si>
    <t>IPPLM</t>
  </si>
  <si>
    <t>TSVV-11</t>
  </si>
  <si>
    <t>TSVV-14</t>
  </si>
  <si>
    <t>ENR-MOD.01.MPG</t>
  </si>
  <si>
    <t>ENR-MOD.01.FZJ</t>
  </si>
  <si>
    <t>totaI41:I76l effort estimated 12 PM; SB in March 2022: approved to start in 2022 with 6 PM</t>
  </si>
  <si>
    <t>BIT1</t>
  </si>
  <si>
    <t>Code</t>
  </si>
  <si>
    <t>Customer Project/WP</t>
  </si>
  <si>
    <t>DREAM</t>
  </si>
  <si>
    <t>HFPS</t>
  </si>
  <si>
    <t>QuaLiKiz,GKW</t>
  </si>
  <si>
    <t>AI for interatomic potentials</t>
  </si>
  <si>
    <t>VTT</t>
  </si>
  <si>
    <t>Generally the task is in line with our expertise, but as indicated, we need to verify that we have the correct personnel available and commit them to this. This depends on the exact needs in the other tasks. Can be sorted out during discussions.​</t>
  </si>
  <si>
    <t>Same as above</t>
  </si>
  <si>
    <t>Direct continuation on the current work...</t>
  </si>
  <si>
    <t>Seems to be in line with our expretise​</t>
  </si>
  <si>
    <t>Related to data-management, seems to be in line with our expertise</t>
  </si>
  <si>
    <t>Direct synergy with ENR-MOD1, however, 1pm is not enough.​</t>
  </si>
  <si>
    <t>EIRENE</t>
  </si>
  <si>
    <t>BLUEMIRA</t>
  </si>
  <si>
    <t>Collecting and formatting high volumes of fusion data for ML applications is currently done manually. This process is very labour intensive, often taking weeks of scouring wikis/handbooks and using the available APIs, which typically are specific to each fusion device. A solution would be an automated software or process that enables fast and accurate data transfer from relevant databases directly to an ML readable format. This task should include a review of the requirements for such a process as well as a proof-of-principle implementation for a EUROfusion tokamak, such as JET. Study of the detailed requirements for such a system would be part of this task, but these requirements could include the ability of the user to specify (1) the device, (2) range of pulses, (3) targeted time windows, and (4) relevant diagnostics and datatypes, properly labelled. The resulting data returned by the automated process should be accessible in ML relevant programming languages (e.g., python, julia) and the contents of the data shall be verifiable using basic statistical analysis. For future relevance, such software should be IMAS compatible.</t>
  </si>
  <si>
    <t xml:space="preserve">Storage of several thousand SOLPS-ITER simulations with Terabytes of data. These datasets should be made available with their corresponding publications. This could be achieved by uploading the datasets to third party platforms like Zenodo, but this would not allow users to query for specific cases and automatically collect data from multiple publications or creators. This could be alleviated by a global freely accessable repository for SOLPS simulations runs or atleast a global index of simulations and code to automatically aggregate the runs from different sources.
Such a repository already exists in the form of a MDSPlus Server operated by MPG IPP Garching. However this Server has several deficiencies that need to be addressed: cases can only be filtered by parameters characterizing the plasma state and not the configuration parameters of the simulations, it is unclear which licences and permissions apply to the data, runs provide no information about publications in which these where preciously used, the input files to restart a run cannot be fully recovered from the server, not conforming with open access policies.
</t>
  </si>
  <si>
    <t xml:space="preserve">Plasma Edge Simulations as with SOLPS-ITER for tokamaks require several input files  from external sources.
This includes mainly a magnetic equilibrium file and files specifying the geometry of the tokamak.
To allow for simpler modeling it would be highly beneficial to have a public repository where these can be stored.
A scientist aiming at simulating the exhaust for a experimental campaign could then search the repository whether geometry and equilibrium files for this tokamak configuration are already available and simply download them, instead of creating these from scratch.
Such a repository would necessarily require also provide the corresponding licenses how the files are allowed to be used.
As for almost all Tokamak experiments these files already exist, they would not have to be created from scratch but merely collected from the respective authors. 
</t>
  </si>
  <si>
    <t>The two main objectives are to embed in-situ diagnostics for automatic detection of anomalies or rare events. The automatic anomaly detection based on numerical verification with the PoPe method can be implemented in 6 months. The rare event automatic detection is more complicated and will require more than one year. Indeed, this requires the creation of a gyrokinetic database and the use of advanced AI techniques based on supervised machine learning algorithms with neural network. For details, see document “GYSELA_ACHsupport_VTT_for2023_vf.docx”</t>
  </si>
  <si>
    <t>Put together with the same request from TSVV-01</t>
  </si>
  <si>
    <t>JOREK simulation database: Identify the best solution that fulfills the community requirements. Start with the implementation in close coordination with IMAS porting activities.</t>
  </si>
  <si>
    <t>Finalization of the work started in 2021-2022 at ACH VTT by Aaro Jarvinen on the application of AI-based techniques to help with the validation of DREAM.</t>
  </si>
  <si>
    <t>Setting up automated regression and unit tests for DREAM. Note that a set of tests already exists but these presently have to be run manually.</t>
  </si>
  <si>
    <t>Improvement on validation metrics for simulated 0D,1D and 2D quantities against experimental data</t>
  </si>
  <si>
    <t xml:space="preserve">Create a neural network regression of the linear response of QuaLiKiz and/or GKW. </t>
  </si>
  <si>
    <t>ERO2.0</t>
  </si>
  <si>
    <t>SPICE2</t>
  </si>
  <si>
    <t>VM2MAG</t>
  </si>
  <si>
    <t>KNOSOS</t>
  </si>
  <si>
    <t xml:space="preserve">SDTrimSP </t>
  </si>
  <si>
    <t>XTOR-K</t>
  </si>
  <si>
    <t>IR-imaging</t>
  </si>
  <si>
    <t xml:space="preserve">ERO2.0, SPICE2, MEMOS-U, SDTrimSP, RAVETIME
</t>
  </si>
  <si>
    <t>BEAMS3D, VMEC</t>
  </si>
  <si>
    <t>BLUEPRINT, MIRA</t>
  </si>
  <si>
    <t xml:space="preserve">LIGKA  </t>
  </si>
  <si>
    <t>DATABASES</t>
  </si>
  <si>
    <t xml:space="preserve">EIRENE-NGM: Optimisation of MPI load balancing in line with previous HLST project SOLPSOPT and profiling of MPI-OpenMP hybrid operation.
</t>
  </si>
  <si>
    <t>Providing uniform and well-structured database of the simulated data (EUDAT-based) accessible to all users/developers. It should mimic the CI and “portfolio” application cases (selected validation/verification and physical tasks). It should answer challenges due to huge data amount (typical for MC codes like EIRENE in particular in the context of large volume grids necessary for ITER and DEMO simulations), versioning of the input data (also massive) etc.</t>
  </si>
  <si>
    <t>EUROfusion multi-machine confinement database
Current status: generic python script to transfer dummy quantities to IMAS on the Gateway.
Tasks to be performed: 
1 - support to develop and implement specific python or MATLAB scripts to map local databases (0D and 1D) to IMAS, including possible creation of specific IDS.
2 - support to version control project (on Git/Gitlab) with all the various Gateway routines</t>
  </si>
  <si>
    <t>LAMMPS</t>
  </si>
  <si>
    <t xml:space="preserve">Multi-machine disruption database
AI for automatic clustering of the data allowing the user to extract specific parts of the DB satisfying "not trivial" criteria in terms of the parameter space. </t>
  </si>
  <si>
    <t>SOLPS</t>
  </si>
  <si>
    <t>STELLA</t>
  </si>
  <si>
    <t>Validation against negative triangularity is a crucial part of this TSVV. Initially, we are primarily interested in the provision of experimental data, the development of validation methodologies and of synthetic diagnostics. In the short-term we have a need for experimental results with dedicated SOL measurements. SOLEDGE2D-EIRENE requires empirical cross-field diffusivities as input, which are found by matching experimental observables with the use of synthetic diagnostics. The TSVV also requires assistance with validation methodologies. For example, validating SOL simulations for negative triangularity plasma shapes is anticipated to require sophisticated methodologies similar to Riva, et al, Phys. Plasmas 27, 012301 (2020).</t>
  </si>
  <si>
    <t>GENE, ORB5, GBS, HYMAGYC, XTOR</t>
  </si>
  <si>
    <t>Hinrich Lutjens</t>
  </si>
  <si>
    <t>David Tskhakaya</t>
  </si>
  <si>
    <t>Michael Komm</t>
  </si>
  <si>
    <t>José Luis Velasco</t>
  </si>
  <si>
    <t>Michael Drevlak</t>
  </si>
  <si>
    <t>Michael Barnes</t>
  </si>
  <si>
    <t>Stefan Dasbach, Sven Wiesen</t>
  </si>
  <si>
    <t>Mathias Hoppe</t>
  </si>
  <si>
    <t>Jonathan Citrin, Yann Camenen</t>
  </si>
  <si>
    <t>Morris James</t>
  </si>
  <si>
    <t>Service for entire EUROfusion community</t>
  </si>
  <si>
    <t>Prolongation from 2021/22. Service for entire EUROfusion community</t>
  </si>
  <si>
    <t>N.N.(3)</t>
  </si>
  <si>
    <t>M.Borchardt (3 PM) + R. Hatzky (6 PM)</t>
  </si>
  <si>
    <t>EIRENE-NGM</t>
  </si>
  <si>
    <t>Prolongation from 2021/22; cut due to lack of human resources; spill-over to 2024 likely</t>
  </si>
  <si>
    <t>Cut due to lack of human resources; spill-over to 2024 likely</t>
  </si>
  <si>
    <r>
      <rPr>
        <b/>
        <sz val="10"/>
        <color rgb="FFC00000"/>
        <rFont val="Arial"/>
        <family val="2"/>
      </rPr>
      <t>Relocation of 2022 resources</t>
    </r>
    <r>
      <rPr>
        <sz val="10"/>
        <rFont val="Arial"/>
        <family val="2"/>
      </rPr>
      <t xml:space="preserve">
In 2022 was not possible to fill the position, unused resources sall be moved to 2023 to acomplish the task (compare EUTER-SOL). For training the new ACH member we propose a minimum of 3 PM.</t>
    </r>
  </si>
  <si>
    <r>
      <rPr>
        <b/>
        <sz val="10"/>
        <color rgb="FFC00000"/>
        <rFont val="Arial"/>
        <family val="2"/>
      </rPr>
      <t>Relocation of 2022 resources</t>
    </r>
    <r>
      <rPr>
        <sz val="10"/>
        <rFont val="Arial"/>
        <family val="2"/>
      </rPr>
      <t xml:space="preserve">
In 2022 was not possible to fill the position, unused resources shall be moved to 2023 to acomplish the task (compare GENE-3D-SOL); there will be a spill-over of 3 PM in 2024</t>
    </r>
  </si>
  <si>
    <t>David Vicente team (5 PM), Marta Garcia's team (1 PM)</t>
  </si>
  <si>
    <t>Xavier Saez + new recruit (7 PM), David Vicente's team (1PM)</t>
  </si>
  <si>
    <t>Xavier Saez + new recruit (6 PM)</t>
  </si>
  <si>
    <t>Alejandro Soba + new recruit (5 PM); David Vicente's team (1 PM)</t>
  </si>
  <si>
    <t xml:space="preserve">Dmitry Matveev, Juri Romazanov  </t>
  </si>
  <si>
    <t>Marta Garcia and Joan Vinyals Ylla-Catala (6 PMs)</t>
  </si>
  <si>
    <t>Code optimization</t>
  </si>
  <si>
    <t>split ERO2 work in two separate lines</t>
  </si>
  <si>
    <t>Xavier Saez (6PM)</t>
  </si>
  <si>
    <t xml:space="preserve">GPU porting  </t>
  </si>
  <si>
    <t>Alejandro Soba (4 PM)</t>
  </si>
  <si>
    <t>Alejandro Soba + new recruit (11 PM); David Vicente's team (1 PM)</t>
  </si>
  <si>
    <t>David Vicente's team (6PM)</t>
  </si>
  <si>
    <t>Marta Garcia's team (3 PM)</t>
  </si>
  <si>
    <t>Marta Garcia's team (5 PM)</t>
  </si>
  <si>
    <t>Marta Garcia's team (2 PM)</t>
  </si>
  <si>
    <t>David Vicente's team (2PM)</t>
  </si>
  <si>
    <t>In principle a continuation on a task started 2022, but extended. This should be one person who would fully work on these tasks (and the PrIO-DATABASES task). Additional help from the AI-experts in our team.​</t>
  </si>
  <si>
    <t>Sergei Dudarev</t>
  </si>
  <si>
    <t>Continuation on work started 2022</t>
  </si>
  <si>
    <t>Datamanagement and long term databases for AI/ML applications</t>
  </si>
  <si>
    <t>2pm to ACH-VTT and 1pm to ACH-IPPLM</t>
  </si>
  <si>
    <t>Further development and exploitation of the reduced EIRENE model called EIRON for testing of various domain decomposition and CPU load balancing schemes. Consider extension of this model for GPU use adaptation.</t>
  </si>
  <si>
    <t xml:space="preserve">EIRENE algorithm development. </t>
  </si>
  <si>
    <t>Direct continuation on the current work… However, delayed and old part shifted from 2022, in total 6pm on this task. PMs confirmed with Clarisse TSVV-11</t>
  </si>
  <si>
    <t>Direct continuation on the current work, expected to be finalize in 3pm due to extra effort 2022, 5pm additional conducted 2022. Reduction discussed with Clarisse TSVV-11</t>
  </si>
  <si>
    <t>Not enough work power and correct expertise, I will still be in contact with responsible person to see possible synergies!</t>
  </si>
  <si>
    <t>Amrex task, experitise found in ACH-VTT, slightly reduced due to synergy</t>
  </si>
  <si>
    <t>Non critical according to duiscussion</t>
  </si>
  <si>
    <t>Task of 2022, delayed due to personnel leaving</t>
  </si>
  <si>
    <t>Various codes</t>
  </si>
  <si>
    <t>Clarisse Bourdelle</t>
  </si>
  <si>
    <t>New task on Support and extension of simDB on the Gateway, synergies with other Datamanagement tasks from other TSVVs and Wps</t>
  </si>
  <si>
    <t xml:space="preserve"> Synergy with other tasks, and very close to the ACH aim</t>
  </si>
  <si>
    <t>Mervi Mantsinen</t>
  </si>
  <si>
    <t>management</t>
  </si>
  <si>
    <t>Marcin Plociennik</t>
  </si>
  <si>
    <t>Frederic Granberg</t>
  </si>
  <si>
    <t>rate agrred by the E-TASC SB</t>
  </si>
  <si>
    <t>management of ACH activities</t>
  </si>
  <si>
    <t>Alessandro Balestri</t>
  </si>
  <si>
    <t>Samy Mannane</t>
  </si>
  <si>
    <t xml:space="preserve">mattwi@fysik.dtu.dk, Paolo.ricci@epfl.ch, hugo.bufferand@cea.fr,
Andreas.Stegmeir@ipp.mpg.de
</t>
  </si>
  <si>
    <t>P.Ricci</t>
  </si>
  <si>
    <t>Math post-doc</t>
  </si>
  <si>
    <t>Ongoing work, proceeding very well</t>
  </si>
  <si>
    <t>Error control for spatial discretization in fluid codes (see document ErrorControl.pdf)</t>
  </si>
  <si>
    <t>We propose a more general approach to the problem of fluid and kinetic model discretization based on a low-rank dynamical approximation (see document LowRank.pdf)</t>
  </si>
  <si>
    <t xml:space="preserve">New activity, challenging. We will start to produce the first 3D visualizations that integrate tokamak structural components, simulation results and diagnostic measurements.  </t>
  </si>
  <si>
    <t>Porting successful, ongoing work for optimisation</t>
  </si>
  <si>
    <t>ACH, DEMO, PrIO, TSVV-11</t>
  </si>
  <si>
    <t>FREE BOUNDARY EQ. CODES</t>
  </si>
  <si>
    <t>Federico Felici</t>
  </si>
  <si>
    <t>Alessandro Mari</t>
  </si>
  <si>
    <t xml:space="preserve">Activity put forward by the EPFL ACH, following requetst from code developers of free boundary eq. codes that participate in DEMO, PrIO and TSVV-11 projects, which appreciate the importance of the project. </t>
  </si>
  <si>
    <t>optimisation of fast linear solvers for free boundary equilibrium solvers (see Document FGEAcceleration.pdf)</t>
  </si>
  <si>
    <t>IMAS support</t>
  </si>
  <si>
    <t>Piotr Chmielewski</t>
  </si>
  <si>
    <t>Yurii Yakovenko, Dimitriy Yadykin</t>
  </si>
  <si>
    <t>TBD - new person from IPPLM</t>
  </si>
  <si>
    <t>Ludovic Fleury, Piotr Chmielewski</t>
  </si>
  <si>
    <t>Bartek Palak, Jedrzej Wasik</t>
  </si>
  <si>
    <t>Anna Sekuła, Bartosz Bosak</t>
  </si>
  <si>
    <t>Yurii Yakovenko</t>
  </si>
  <si>
    <t>HYMAGIC</t>
  </si>
  <si>
    <t>Gregorio Vlad</t>
  </si>
  <si>
    <t>IMASification of codes</t>
  </si>
  <si>
    <t>DYON</t>
  </si>
  <si>
    <t>Kim Hyun-Tae</t>
  </si>
  <si>
    <t>ALL</t>
  </si>
  <si>
    <t>Marcin Plociennik, Daniel Figat</t>
  </si>
  <si>
    <t>IMAS Ecosystem Infrastructure support+maintanance+deployments</t>
  </si>
  <si>
    <t>This task can involve 6-12 PMs, depending on the requirements, can be extended if more than 6PM remains from 2022</t>
  </si>
  <si>
    <t>Par Strand</t>
  </si>
  <si>
    <t>ACH-wokflows/ETS</t>
  </si>
  <si>
    <t>ETS</t>
  </si>
  <si>
    <t>Liviu Joita</t>
  </si>
  <si>
    <t xml:space="preserve">Paweł Spychała </t>
  </si>
  <si>
    <t>AAI Infrastructure Rollout and support</t>
  </si>
  <si>
    <t>In the 2023 to use the 6PM that will remain from  2022</t>
  </si>
  <si>
    <t>N.A.</t>
  </si>
  <si>
    <t>IMAS</t>
  </si>
  <si>
    <t>Planned Resources
(as in IMS)</t>
  </si>
  <si>
    <t>Management</t>
  </si>
  <si>
    <t>TSVVs</t>
  </si>
  <si>
    <t>ENR</t>
  </si>
  <si>
    <t>MAT</t>
  </si>
  <si>
    <t>OTHER</t>
  </si>
  <si>
    <t>Balance</t>
  </si>
  <si>
    <t>IREMEV: AI methods for formation energies</t>
  </si>
  <si>
    <t>IREMEV:Optimization of tabGAP force routine in LAMMPS</t>
  </si>
  <si>
    <t>Relocation of 2022 resources (6PM)</t>
  </si>
  <si>
    <r>
      <t xml:space="preserve">rate agrred by the E-TASC SB </t>
    </r>
    <r>
      <rPr>
        <b/>
        <sz val="10"/>
        <color rgb="FFC00000"/>
        <rFont val="Arial"/>
        <family val="2"/>
      </rPr>
      <t>Relocation of 2022 resources (1PM)</t>
    </r>
  </si>
  <si>
    <t>Relocation of 2022 resources
(requested by PIs)</t>
  </si>
  <si>
    <t>Project Acronym</t>
  </si>
  <si>
    <t>PM's estimated</t>
  </si>
  <si>
    <t>Tasks required</t>
  </si>
  <si>
    <t>Comments on reasons for rejection</t>
  </si>
  <si>
    <t>ACH 
(requested in the proposal)</t>
  </si>
  <si>
    <t>DYON is a Matlab code solving time derivatives equation system, which consists of 87 differential equations for a plasma and a few hundred circuit equations. It simulates plasma break-down and burn-through and the initial phase of current ramp-up. With input current trajectories in solenoid and PF coils, it calculates the evolution of 2D poloidal magnetic field configuration (i.e. psi map) including field line following calculation, vessel eddy currents, and the induced loop voltage. The full circuit equations for simulating the electromagnetic part have been integrated in the differential equation system for  plasma energy and particle balance. The present version is not parallelized and requires 6 hours to simulate 50ms of the plasma initiation phase (with Intel(R) Core(TM) i5-10310U CPU @ 1.70GHz   2.21 GHz).  It is expected the computation will be slower when coupled with H&amp;CD modules. The final aim is to provide a parameter scan database for ITER operation scenario development. Support from ACH team is requested for parallelizing DYON, in order to shorten the computation time, and improve its application for ITER prediction.</t>
  </si>
  <si>
    <t>No Matlab in MareNostrum; nor expertise on Matlab in the team. Matlab available in Marconi but EUROfusion members do not have access (to be confirmed by CINEECA); Matlab available in the EUROfusion gateway which is a too small cluster for this work. Repository private so no checks on the source code made. Publications do not give any details of the code. 
Follow up by Rui Coelho with code developers.</t>
  </si>
  <si>
    <t>Hyun-Tae Kim</t>
  </si>
  <si>
    <t>DION</t>
  </si>
  <si>
    <t>Rejected/Postoned Projects</t>
  </si>
  <si>
    <t>training_of_team</t>
  </si>
  <si>
    <t xml:space="preserve">The training of the new team member will be done on the GENE-3D-SOL project
</t>
  </si>
  <si>
    <t>Complimentary activity to TSVV-13 request on GENE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</si>
</sst>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0"/>
      <name val="Arial"/>
    </font>
    <font>
      <sz val="8"/>
      <name val="Arial"/>
      <family val="2"/>
    </font>
    <font>
      <b/>
      <sz val="10"/>
      <name val="Arial"/>
      <family val="2"/>
    </font>
    <font>
      <sz val="10"/>
      <name val="Arial"/>
      <family val="2"/>
    </font>
    <font>
      <b/>
      <sz val="12"/>
      <name val="Arial"/>
      <family val="2"/>
    </font>
    <font>
      <b/>
      <sz val="14"/>
      <color rgb="FF002060"/>
      <name val="Arial"/>
      <family val="2"/>
    </font>
    <font>
      <sz val="10"/>
      <color rgb="FF002060"/>
      <name val="Arial"/>
      <family val="2"/>
    </font>
    <font>
      <b/>
      <sz val="10"/>
      <color theme="0"/>
      <name val="Arial"/>
      <family val="2"/>
    </font>
    <font>
      <b/>
      <sz val="20"/>
      <name val="Arial"/>
      <family val="2"/>
    </font>
    <font>
      <b/>
      <sz val="11"/>
      <color theme="5" tint="-0.499984740745262"/>
      <name val="Arial"/>
      <family val="2"/>
    </font>
    <font>
      <b/>
      <sz val="10"/>
      <color rgb="FF002060"/>
      <name val="Arial"/>
      <family val="2"/>
    </font>
    <font>
      <sz val="10"/>
      <color theme="1" tint="0.249977111117893"/>
      <name val="Arial"/>
      <family val="2"/>
    </font>
    <font>
      <b/>
      <sz val="12"/>
      <color theme="0"/>
      <name val="Arial"/>
      <family val="2"/>
    </font>
    <font>
      <b/>
      <sz val="10"/>
      <color rgb="FFC00000"/>
      <name val="Arial"/>
      <family val="2"/>
    </font>
    <font>
      <b/>
      <sz val="11"/>
      <color rgb="FF002060"/>
      <name val="Arial"/>
      <family val="2"/>
    </font>
    <font>
      <b/>
      <sz val="12"/>
      <color rgb="FF002060"/>
      <name val="Arial"/>
      <family val="2"/>
    </font>
    <font>
      <b/>
      <sz val="11"/>
      <name val="Arial"/>
      <family val="2"/>
    </font>
    <font>
      <b/>
      <sz val="11"/>
      <color theme="6" tint="-0.499984740745262"/>
      <name val="Arial"/>
      <family val="2"/>
    </font>
    <font>
      <sz val="20"/>
      <name val="Arial"/>
      <family val="2"/>
    </font>
    <font>
      <b/>
      <sz val="10"/>
      <color theme="0"/>
      <name val="Helvetica"/>
      <family val="2"/>
    </font>
    <font>
      <b/>
      <sz val="18"/>
      <color theme="5" tint="-0.499984740745262"/>
      <name val="Arial"/>
      <family val="2"/>
    </font>
    <font>
      <sz val="18"/>
      <color theme="5" tint="-0.499984740745262"/>
      <name val="Arial"/>
      <family val="2"/>
    </font>
  </fonts>
  <fills count="8">
    <fill>
      <patternFill patternType="none"/>
    </fill>
    <fill>
      <patternFill patternType="gray125"/>
    </fill>
    <fill>
      <patternFill patternType="solid">
        <fgColor rgb="FF002060"/>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0"/>
        <bgColor indexed="64"/>
      </patternFill>
    </fill>
    <fill>
      <patternFill patternType="solid">
        <fgColor theme="5" tint="-0.249977111117893"/>
        <bgColor indexed="64"/>
      </patternFill>
    </fill>
    <fill>
      <patternFill patternType="solid">
        <fgColor rgb="FFFFFFC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theme="6"/>
      </right>
      <top style="thin">
        <color theme="6"/>
      </top>
      <bottom/>
      <diagonal/>
    </border>
  </borders>
  <cellStyleXfs count="2">
    <xf numFmtId="0" fontId="0" fillId="0" borderId="0"/>
    <xf numFmtId="0" fontId="3" fillId="0" borderId="0"/>
  </cellStyleXfs>
  <cellXfs count="86">
    <xf numFmtId="0" fontId="0" fillId="0" borderId="0" xfId="0"/>
    <xf numFmtId="0" fontId="0" fillId="0" borderId="0" xfId="0" applyAlignment="1">
      <alignment vertical="justify"/>
    </xf>
    <xf numFmtId="0" fontId="3" fillId="0" borderId="0" xfId="0" applyFont="1"/>
    <xf numFmtId="0" fontId="3" fillId="0" borderId="1" xfId="0" applyFont="1" applyBorder="1" applyAlignment="1">
      <alignment vertical="justify" wrapText="1"/>
    </xf>
    <xf numFmtId="0" fontId="3" fillId="0" borderId="1" xfId="0" applyFont="1" applyBorder="1" applyAlignment="1">
      <alignment vertical="top" wrapText="1"/>
    </xf>
    <xf numFmtId="0" fontId="4" fillId="0" borderId="0" xfId="0" applyFont="1"/>
    <xf numFmtId="0" fontId="0" fillId="0" borderId="0" xfId="0" applyAlignment="1">
      <alignment vertical="top" wrapText="1"/>
    </xf>
    <xf numFmtId="0" fontId="0" fillId="0" borderId="1" xfId="0" applyBorder="1" applyAlignment="1">
      <alignment vertical="top" wrapText="1"/>
    </xf>
    <xf numFmtId="0" fontId="7" fillId="2" borderId="4" xfId="0" applyFont="1" applyFill="1" applyBorder="1" applyAlignment="1">
      <alignment vertical="top" wrapText="1"/>
    </xf>
    <xf numFmtId="0" fontId="7" fillId="2" borderId="5" xfId="0" applyFont="1" applyFill="1" applyBorder="1" applyAlignment="1">
      <alignment vertical="top" wrapText="1"/>
    </xf>
    <xf numFmtId="0" fontId="7" fillId="2" borderId="6" xfId="0" applyFont="1" applyFill="1" applyBorder="1" applyAlignment="1">
      <alignment vertical="top" wrapText="1"/>
    </xf>
    <xf numFmtId="0" fontId="9" fillId="0" borderId="1" xfId="0" applyFont="1" applyBorder="1" applyAlignment="1">
      <alignment vertical="top" wrapText="1"/>
    </xf>
    <xf numFmtId="0" fontId="10" fillId="0" borderId="1" xfId="0" applyFont="1" applyBorder="1" applyAlignment="1">
      <alignment vertical="top" wrapText="1"/>
    </xf>
    <xf numFmtId="0" fontId="0" fillId="0" borderId="1" xfId="0" applyBorder="1" applyAlignment="1">
      <alignment vertical="justify" wrapText="1"/>
    </xf>
    <xf numFmtId="0" fontId="10" fillId="0" borderId="1" xfId="0" applyFont="1" applyBorder="1" applyAlignment="1">
      <alignment vertical="justify" wrapText="1"/>
    </xf>
    <xf numFmtId="0" fontId="0" fillId="0" borderId="1" xfId="0" applyBorder="1" applyAlignment="1">
      <alignment horizontal="right" vertical="justify" wrapText="1"/>
    </xf>
    <xf numFmtId="0" fontId="11" fillId="0" borderId="1" xfId="0" applyFont="1" applyBorder="1" applyAlignment="1">
      <alignment vertical="justify" wrapText="1"/>
    </xf>
    <xf numFmtId="0" fontId="0" fillId="0" borderId="3" xfId="0" applyBorder="1" applyAlignment="1">
      <alignment vertical="top" wrapText="1"/>
    </xf>
    <xf numFmtId="0" fontId="9" fillId="0" borderId="2" xfId="0" applyFont="1" applyBorder="1" applyAlignment="1">
      <alignment vertical="top" wrapText="1"/>
    </xf>
    <xf numFmtId="164" fontId="10" fillId="0" borderId="1" xfId="0" applyNumberFormat="1" applyFont="1" applyBorder="1" applyAlignment="1">
      <alignment vertical="justify" wrapText="1"/>
    </xf>
    <xf numFmtId="164" fontId="10" fillId="0" borderId="1" xfId="0" applyNumberFormat="1" applyFont="1" applyBorder="1" applyAlignment="1">
      <alignment horizontal="right" vertical="justify" wrapText="1"/>
    </xf>
    <xf numFmtId="164" fontId="12" fillId="3" borderId="0" xfId="0" applyNumberFormat="1" applyFont="1" applyFill="1"/>
    <xf numFmtId="0" fontId="0" fillId="3" borderId="0" xfId="0" applyFill="1"/>
    <xf numFmtId="0" fontId="3" fillId="3" borderId="0" xfId="0" applyFont="1" applyFill="1"/>
    <xf numFmtId="0" fontId="14" fillId="0" borderId="1" xfId="0" applyFont="1" applyBorder="1" applyAlignment="1">
      <alignment vertical="justify" wrapText="1"/>
    </xf>
    <xf numFmtId="0" fontId="9" fillId="4" borderId="1" xfId="0" applyFont="1" applyFill="1" applyBorder="1" applyAlignment="1">
      <alignment vertical="top" wrapText="1"/>
    </xf>
    <xf numFmtId="0" fontId="10" fillId="4" borderId="1" xfId="0" applyFont="1" applyFill="1" applyBorder="1" applyAlignment="1">
      <alignment vertical="justify" wrapText="1"/>
    </xf>
    <xf numFmtId="0" fontId="10" fillId="4" borderId="1" xfId="0" applyFont="1" applyFill="1" applyBorder="1" applyAlignment="1">
      <alignment vertical="top" wrapText="1"/>
    </xf>
    <xf numFmtId="0" fontId="0" fillId="4" borderId="1" xfId="0" applyFill="1" applyBorder="1" applyAlignment="1">
      <alignment vertical="top" wrapText="1"/>
    </xf>
    <xf numFmtId="164" fontId="10" fillId="4" borderId="1" xfId="0" applyNumberFormat="1" applyFont="1" applyFill="1" applyBorder="1" applyAlignment="1">
      <alignment vertical="justify" wrapText="1"/>
    </xf>
    <xf numFmtId="0" fontId="3" fillId="4" borderId="1" xfId="0" applyFont="1" applyFill="1" applyBorder="1" applyAlignment="1">
      <alignment vertical="justify" wrapText="1"/>
    </xf>
    <xf numFmtId="0" fontId="3" fillId="4" borderId="1" xfId="0" applyFont="1" applyFill="1" applyBorder="1" applyAlignment="1">
      <alignment vertical="top" wrapText="1"/>
    </xf>
    <xf numFmtId="0" fontId="13" fillId="0" borderId="1" xfId="0" applyFont="1" applyBorder="1" applyAlignment="1">
      <alignment vertical="top" wrapText="1"/>
    </xf>
    <xf numFmtId="164" fontId="10" fillId="5" borderId="1" xfId="0" applyNumberFormat="1" applyFont="1" applyFill="1" applyBorder="1" applyAlignment="1">
      <alignment vertical="justify" wrapText="1"/>
    </xf>
    <xf numFmtId="0" fontId="0" fillId="4" borderId="1" xfId="0" applyFill="1" applyBorder="1" applyAlignment="1">
      <alignment vertical="justify" wrapText="1"/>
    </xf>
    <xf numFmtId="0" fontId="9" fillId="5" borderId="1" xfId="0" applyFont="1" applyFill="1" applyBorder="1" applyAlignment="1">
      <alignment vertical="top" wrapText="1"/>
    </xf>
    <xf numFmtId="0" fontId="10" fillId="5" borderId="1" xfId="0" applyFont="1" applyFill="1" applyBorder="1" applyAlignment="1">
      <alignment vertical="justify" wrapText="1"/>
    </xf>
    <xf numFmtId="0" fontId="10" fillId="5" borderId="1" xfId="0" applyFont="1" applyFill="1" applyBorder="1" applyAlignment="1">
      <alignment vertical="top" wrapText="1"/>
    </xf>
    <xf numFmtId="0" fontId="0" fillId="5" borderId="3" xfId="0" applyFill="1" applyBorder="1" applyAlignment="1">
      <alignment vertical="top" wrapText="1"/>
    </xf>
    <xf numFmtId="0" fontId="11" fillId="5" borderId="1" xfId="0" applyFont="1" applyFill="1" applyBorder="1" applyAlignment="1">
      <alignment vertical="justify" wrapText="1"/>
    </xf>
    <xf numFmtId="0" fontId="3" fillId="5" borderId="1" xfId="0" applyFont="1" applyFill="1" applyBorder="1" applyAlignment="1">
      <alignment vertical="justify" wrapText="1"/>
    </xf>
    <xf numFmtId="0" fontId="3" fillId="5" borderId="1" xfId="0" applyFont="1" applyFill="1" applyBorder="1" applyAlignment="1">
      <alignment vertical="top" wrapText="1"/>
    </xf>
    <xf numFmtId="0" fontId="3" fillId="0" borderId="3" xfId="0" applyFont="1" applyBorder="1" applyAlignment="1">
      <alignment vertical="top" wrapText="1"/>
    </xf>
    <xf numFmtId="0" fontId="3" fillId="4" borderId="7" xfId="0" applyFont="1" applyFill="1" applyBorder="1" applyAlignment="1">
      <alignment vertical="justify" wrapText="1"/>
    </xf>
    <xf numFmtId="0" fontId="0" fillId="0" borderId="1" xfId="0" applyBorder="1" applyAlignment="1">
      <alignment horizontal="left" vertical="top" wrapText="1"/>
    </xf>
    <xf numFmtId="0" fontId="15" fillId="0" borderId="0" xfId="0" applyFont="1" applyAlignment="1">
      <alignment wrapText="1"/>
    </xf>
    <xf numFmtId="164" fontId="4" fillId="0" borderId="0" xfId="0" applyNumberFormat="1" applyFont="1" applyAlignment="1">
      <alignment wrapText="1"/>
    </xf>
    <xf numFmtId="164" fontId="2" fillId="0" borderId="0" xfId="0" applyNumberFormat="1" applyFont="1" applyAlignment="1">
      <alignment wrapText="1"/>
    </xf>
    <xf numFmtId="0" fontId="16" fillId="6" borderId="0" xfId="0" applyFont="1" applyFill="1" applyAlignment="1">
      <alignment vertical="top" wrapText="1"/>
    </xf>
    <xf numFmtId="0" fontId="16" fillId="6" borderId="0" xfId="0" applyFont="1" applyFill="1" applyAlignment="1">
      <alignment horizontal="right" vertical="top" wrapText="1"/>
    </xf>
    <xf numFmtId="0" fontId="12" fillId="6" borderId="0" xfId="0" applyFont="1" applyFill="1" applyAlignment="1">
      <alignment wrapText="1"/>
    </xf>
    <xf numFmtId="164" fontId="12" fillId="6" borderId="0" xfId="0" applyNumberFormat="1" applyFont="1" applyFill="1" applyAlignment="1">
      <alignment wrapText="1"/>
    </xf>
    <xf numFmtId="164" fontId="17" fillId="0" borderId="0" xfId="0" applyNumberFormat="1" applyFont="1" applyAlignment="1">
      <alignment wrapText="1"/>
    </xf>
    <xf numFmtId="0" fontId="18" fillId="0" borderId="0" xfId="0" applyFont="1"/>
    <xf numFmtId="0" fontId="19" fillId="3" borderId="4" xfId="0" applyFont="1" applyFill="1" applyBorder="1" applyAlignment="1">
      <alignment vertical="top" wrapText="1"/>
    </xf>
    <xf numFmtId="0" fontId="19" fillId="3" borderId="5" xfId="0" applyFont="1" applyFill="1" applyBorder="1" applyAlignment="1">
      <alignment vertical="top" wrapText="1"/>
    </xf>
    <xf numFmtId="0" fontId="7" fillId="3" borderId="5" xfId="0" applyFont="1" applyFill="1" applyBorder="1" applyAlignment="1">
      <alignment vertical="top" wrapText="1"/>
    </xf>
    <xf numFmtId="0" fontId="7" fillId="3" borderId="6" xfId="0" applyFont="1" applyFill="1" applyBorder="1" applyAlignment="1">
      <alignment vertical="top" wrapText="1"/>
    </xf>
    <xf numFmtId="0" fontId="3" fillId="7" borderId="1" xfId="0" applyFont="1" applyFill="1" applyBorder="1" applyAlignment="1">
      <alignment vertical="justify"/>
    </xf>
    <xf numFmtId="0" fontId="10" fillId="7" borderId="1" xfId="0" applyFont="1" applyFill="1" applyBorder="1" applyAlignment="1">
      <alignment vertical="justify"/>
    </xf>
    <xf numFmtId="0" fontId="0" fillId="7" borderId="1" xfId="0" applyFill="1" applyBorder="1" applyAlignment="1">
      <alignment horizontal="right" vertical="justify"/>
    </xf>
    <xf numFmtId="0" fontId="3" fillId="7" borderId="1" xfId="0" applyFont="1" applyFill="1" applyBorder="1" applyAlignment="1">
      <alignment vertical="justify" wrapText="1"/>
    </xf>
    <xf numFmtId="0" fontId="0" fillId="7" borderId="1" xfId="0" applyFill="1" applyBorder="1" applyAlignment="1">
      <alignment vertical="justify"/>
    </xf>
    <xf numFmtId="0" fontId="3" fillId="7" borderId="1" xfId="0" applyFont="1" applyFill="1" applyBorder="1" applyAlignment="1">
      <alignment vertical="top" wrapText="1"/>
    </xf>
    <xf numFmtId="0" fontId="3" fillId="7" borderId="2" xfId="0" applyFont="1" applyFill="1" applyBorder="1" applyAlignment="1">
      <alignment vertical="top" wrapText="1"/>
    </xf>
    <xf numFmtId="0" fontId="0" fillId="7" borderId="0" xfId="0" applyFill="1" applyAlignment="1">
      <alignment vertical="top" wrapText="1"/>
    </xf>
    <xf numFmtId="0" fontId="3" fillId="7" borderId="10" xfId="0" applyFont="1" applyFill="1" applyBorder="1" applyAlignment="1">
      <alignment vertical="justify"/>
    </xf>
    <xf numFmtId="0" fontId="10" fillId="7" borderId="10" xfId="0" applyFont="1" applyFill="1" applyBorder="1" applyAlignment="1">
      <alignment vertical="justify"/>
    </xf>
    <xf numFmtId="0" fontId="0" fillId="7" borderId="10" xfId="0" applyFill="1" applyBorder="1" applyAlignment="1">
      <alignment horizontal="right" vertical="justify"/>
    </xf>
    <xf numFmtId="0" fontId="3" fillId="7" borderId="10" xfId="0" applyFont="1" applyFill="1" applyBorder="1" applyAlignment="1">
      <alignment vertical="justify" wrapText="1"/>
    </xf>
    <xf numFmtId="0" fontId="3" fillId="7" borderId="8" xfId="0" applyFont="1" applyFill="1" applyBorder="1" applyAlignment="1">
      <alignment vertical="justify"/>
    </xf>
    <xf numFmtId="0" fontId="9" fillId="7" borderId="2" xfId="0" applyFont="1" applyFill="1" applyBorder="1" applyAlignment="1">
      <alignment vertical="top" wrapText="1"/>
    </xf>
    <xf numFmtId="0" fontId="3" fillId="7" borderId="2" xfId="0" applyFont="1" applyFill="1" applyBorder="1" applyAlignment="1">
      <alignment vertical="justify" wrapText="1"/>
    </xf>
    <xf numFmtId="0" fontId="13" fillId="7" borderId="1" xfId="0" applyFont="1" applyFill="1" applyBorder="1" applyAlignment="1">
      <alignment vertical="justify"/>
    </xf>
    <xf numFmtId="0" fontId="13" fillId="7" borderId="1" xfId="0" applyFont="1" applyFill="1" applyBorder="1" applyAlignment="1">
      <alignment vertical="top" wrapText="1"/>
    </xf>
    <xf numFmtId="0" fontId="3" fillId="7" borderId="3" xfId="0" applyFont="1" applyFill="1" applyBorder="1" applyAlignment="1">
      <alignment vertical="justify"/>
    </xf>
    <xf numFmtId="0" fontId="0" fillId="7" borderId="11" xfId="0" applyFill="1" applyBorder="1" applyAlignment="1">
      <alignment vertical="top" wrapText="1"/>
    </xf>
    <xf numFmtId="0" fontId="0" fillId="7" borderId="3" xfId="0" applyFill="1" applyBorder="1" applyAlignment="1">
      <alignment vertical="top" wrapText="1"/>
    </xf>
    <xf numFmtId="0" fontId="3" fillId="7" borderId="9" xfId="0" applyFont="1" applyFill="1" applyBorder="1" applyAlignment="1">
      <alignment vertical="justify"/>
    </xf>
    <xf numFmtId="0" fontId="9" fillId="4" borderId="2" xfId="0" applyFont="1" applyFill="1" applyBorder="1" applyAlignment="1">
      <alignment vertical="top" wrapText="1"/>
    </xf>
    <xf numFmtId="0" fontId="8" fillId="0" borderId="0" xfId="0" applyFont="1"/>
    <xf numFmtId="0" fontId="2" fillId="0" borderId="0" xfId="0" applyFont="1"/>
    <xf numFmtId="0" fontId="5" fillId="0" borderId="0" xfId="0" applyFont="1"/>
    <xf numFmtId="0" fontId="6" fillId="0" borderId="0" xfId="0" applyFont="1"/>
    <xf numFmtId="0" fontId="20" fillId="0" borderId="0" xfId="0" applyFont="1"/>
    <xf numFmtId="0" fontId="21" fillId="0" borderId="0" xfId="0" applyFont="1"/>
  </cellXfs>
  <cellStyles count="2">
    <cellStyle name="Normal" xfId="0" builtinId="0"/>
    <cellStyle name="Normal 2" xfId="1" xr:uid="{00000000-0005-0000-0000-000001000000}"/>
  </cellStyles>
  <dxfs count="65">
    <dxf>
      <font>
        <b val="0"/>
        <i val="0"/>
        <strike val="0"/>
        <condense val="0"/>
        <extend val="0"/>
        <outline val="0"/>
        <shadow val="0"/>
        <u val="none"/>
        <vertAlign val="baseline"/>
        <sz val="10"/>
        <color auto="1"/>
        <name val="Arial"/>
        <family val="2"/>
        <scheme val="none"/>
      </font>
      <fill>
        <patternFill>
          <fgColor indexed="64"/>
          <bgColor rgb="FFFFFFCC"/>
        </patternFill>
      </fill>
      <alignment horizontal="general"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0"/>
        <color auto="1"/>
        <name val="Arial"/>
        <family val="2"/>
        <scheme val="none"/>
      </font>
      <fill>
        <patternFill>
          <fgColor indexed="64"/>
          <bgColor rgb="FFFFFFCC"/>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fgColor indexed="64"/>
          <bgColor rgb="FFFFFFCC"/>
        </patternFill>
      </fill>
      <alignment horizontal="general" vertical="justify"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rgb="FFFFFFCC"/>
        </patternFill>
      </fill>
      <alignment horizontal="general" vertical="justify"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rgb="FFFFFFCC"/>
        </patternFill>
      </fill>
      <alignment horizontal="general" vertical="justify"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fgColor indexed="64"/>
          <bgColor rgb="FFFFFFCC"/>
        </patternFill>
      </fill>
      <alignment horizontal="general" vertical="justify"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rgb="FF002060"/>
        <name val="Arial"/>
        <family val="2"/>
        <scheme val="none"/>
      </font>
      <fill>
        <patternFill>
          <fgColor indexed="64"/>
          <bgColor rgb="FFFFFFCC"/>
        </patternFill>
      </fill>
      <alignment horizontal="general" vertical="justify"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rgb="FFFFFFCC"/>
        </patternFill>
      </fill>
      <border outline="0">
        <left/>
        <right style="thin">
          <color indexed="64"/>
        </right>
      </border>
    </dxf>
    <dxf>
      <font>
        <b/>
        <i val="0"/>
        <strike val="0"/>
        <condense val="0"/>
        <extend val="0"/>
        <outline val="0"/>
        <shadow val="0"/>
        <u val="none"/>
        <vertAlign val="baseline"/>
        <sz val="10"/>
        <color rgb="FFC00000"/>
        <name val="Arial"/>
        <scheme val="none"/>
      </font>
      <fill>
        <patternFill>
          <fgColor indexed="64"/>
          <bgColor rgb="FFFFFFCC"/>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dxf>
    <dxf>
      <border outline="0">
        <left style="thin">
          <color indexed="64"/>
        </left>
        <right style="thin">
          <color indexed="64"/>
        </right>
        <top style="thin">
          <color indexed="64"/>
        </top>
        <bottom style="thin">
          <color auto="1"/>
        </bottom>
      </border>
    </dxf>
    <dxf>
      <fill>
        <patternFill>
          <fgColor indexed="64"/>
          <bgColor rgb="FFFFFFCC"/>
        </patternFill>
      </fill>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theme="5" tint="-0.499984740745262"/>
        </patternFill>
      </fill>
      <alignment horizontal="general" vertical="top"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alignment horizontal="general" vertical="justify"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scheme val="none"/>
      </font>
      <alignment horizontal="general" vertical="justify"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rgb="FF002060"/>
        <name val="Arial"/>
        <scheme val="none"/>
      </font>
      <alignment horizontal="general" vertical="justify" textRotation="0" wrapText="1" indent="0" justifyLastLine="0" shrinkToFit="0" readingOrder="0"/>
      <border diagonalUp="0" diagonalDown="0" outline="0">
        <left style="thin">
          <color indexed="64"/>
        </left>
        <right style="thin">
          <color indexed="64"/>
        </right>
        <top style="thin">
          <color indexed="64"/>
        </top>
        <bottom/>
      </border>
    </dxf>
    <dxf>
      <font>
        <b/>
        <strike val="0"/>
        <outline val="0"/>
        <shadow val="0"/>
        <u val="none"/>
        <vertAlign val="baseline"/>
        <sz val="10"/>
        <color rgb="FF002060"/>
        <name val="Arial"/>
        <scheme val="none"/>
      </font>
      <numFmt numFmtId="164" formatCode="0.0"/>
      <alignment horizontal="general" vertical="justify"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justify"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justify"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justify"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auto="1"/>
        <name val="Arial"/>
        <scheme val="none"/>
      </font>
      <alignment horizontal="general" vertical="justify"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general" vertical="justify" textRotation="0" wrapText="1" indent="0" justifyLastLine="0" shrinkToFit="0" readingOrder="0"/>
      <border diagonalUp="0" diagonalDown="0" outline="0">
        <left/>
        <right/>
        <top style="thin">
          <color indexed="64"/>
        </top>
        <bottom/>
      </border>
    </dxf>
    <dxf>
      <alignment textRotation="0" wrapText="1"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0"/>
        <color rgb="FF002060"/>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rgb="FF002060"/>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rgb="FF002060"/>
        <name val="Arial"/>
        <scheme val="none"/>
      </font>
      <alignment horizontal="general" vertical="justify"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rgb="FF002060"/>
        <name val="Arial"/>
        <scheme val="none"/>
      </font>
      <alignment horizontal="general"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5" tint="-0.499984740745262"/>
        <name val="Arial"/>
        <scheme val="none"/>
      </font>
      <alignment horizontal="general" vertical="top" textRotation="0" wrapText="1"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5" tint="-0.499984740745262"/>
        <name val="Arial"/>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border>
    </dxf>
    <dxf>
      <border outline="0">
        <left style="thin">
          <color indexed="64"/>
        </left>
        <right style="thin">
          <color indexed="64"/>
        </right>
        <top style="thin">
          <color indexed="64"/>
        </top>
      </border>
    </dxf>
    <dxf>
      <alignment textRotation="0" wrapText="1" justifyLastLine="0" shrinkToFit="0" readingOrder="0"/>
    </dxf>
    <dxf>
      <border outline="0">
        <bottom style="thin">
          <color indexed="64"/>
        </bottom>
      </border>
    </dxf>
    <dxf>
      <font>
        <b/>
        <i val="0"/>
        <strike val="0"/>
        <condense val="0"/>
        <extend val="0"/>
        <outline val="0"/>
        <shadow val="0"/>
        <u val="none"/>
        <vertAlign val="baseline"/>
        <sz val="10"/>
        <color theme="0"/>
        <name val="Arial"/>
        <scheme val="none"/>
      </font>
      <fill>
        <patternFill patternType="solid">
          <fgColor indexed="64"/>
          <bgColor rgb="FF002060"/>
        </patternFill>
      </fill>
      <alignment horizontal="general" vertical="top"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family val="2"/>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family val="2"/>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family val="2"/>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family val="2"/>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family val="2"/>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family val="2"/>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family val="2"/>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family val="2"/>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font>
        <b/>
        <i val="0"/>
        <strike val="0"/>
        <condense val="0"/>
        <extend val="0"/>
        <outline val="0"/>
        <shadow val="0"/>
        <u val="none"/>
        <vertAlign val="baseline"/>
        <sz val="11"/>
        <color theme="6" tint="-0.499984740745262"/>
        <name val="Arial"/>
        <family val="2"/>
        <scheme val="none"/>
      </font>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numFmt numFmtId="164" formatCode="0.0"/>
      <fill>
        <patternFill patternType="solid">
          <fgColor indexed="64"/>
          <bgColor theme="5" tint="-0.249977111117893"/>
        </patternFill>
      </fill>
      <alignment horizontal="general" vertical="bottom" textRotation="0" wrapText="1" indent="0" justifyLastLine="0" shrinkToFit="0" readingOrder="0"/>
    </dxf>
    <dxf>
      <numFmt numFmtId="164" formatCode="0.0"/>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theme="5" tint="-0.249977111117893"/>
        </patternFill>
      </fill>
      <alignment horizontal="general" vertical="bottom" textRotation="0" wrapText="1" indent="0" justifyLastLine="0" shrinkToFit="0" readingOrder="0"/>
    </dxf>
    <dxf>
      <alignment horizontal="general" vertical="bottom" textRotation="0" wrapText="1" indent="0" justifyLastLine="0" shrinkToFit="0" readingOrder="0"/>
    </dxf>
    <dxf>
      <font>
        <b/>
        <strike val="0"/>
        <outline val="0"/>
        <shadow val="0"/>
        <u val="none"/>
        <vertAlign val="baseline"/>
        <sz val="12"/>
        <color theme="0"/>
        <name val="Arial"/>
        <family val="2"/>
        <scheme val="none"/>
      </font>
      <fill>
        <patternFill patternType="solid">
          <fgColor indexed="64"/>
          <bgColor theme="5" tint="-0.249977111117893"/>
        </patternFill>
      </fill>
    </dxf>
    <dxf>
      <alignment horizontal="general" vertical="bottom" textRotation="0" wrapText="1" indent="0" justifyLastLine="0" shrinkToFit="0" readingOrder="0"/>
    </dxf>
    <dxf>
      <font>
        <b/>
        <strike val="0"/>
        <outline val="0"/>
        <shadow val="0"/>
        <u val="none"/>
        <vertAlign val="baseline"/>
        <sz val="11"/>
        <color auto="1"/>
        <name val="Arial"/>
        <family val="2"/>
        <scheme val="none"/>
      </font>
      <fill>
        <patternFill patternType="solid">
          <fgColor indexed="64"/>
          <bgColor theme="5" tint="-0.249977111117893"/>
        </patternFill>
      </fill>
      <alignment horizontal="general" vertical="top" textRotation="0" wrapText="1" indent="0" justifyLastLine="0" shrinkToFit="0" readingOrder="0"/>
    </dxf>
    <dxf>
      <font>
        <b/>
        <i val="0"/>
        <color theme="6" tint="-0.499984740745262"/>
      </font>
    </dxf>
    <dxf>
      <font>
        <b/>
        <i val="0"/>
        <color theme="5" tint="-0.24994659260841701"/>
      </font>
    </dxf>
    <dxf>
      <font>
        <color theme="0" tint="-0.24994659260841701"/>
      </font>
    </dxf>
  </dxfs>
  <tableStyles count="0" defaultTableStyle="TableStyleMedium2" defaultPivotStyle="PivotStyleLight16"/>
  <colors>
    <mruColors>
      <color rgb="FFFFFFCC"/>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C82F29B-9396-43FF-BFBF-A2B63442A878}" name="Table2" displayName="Table2" ref="A1:K7" totalsRowCount="1" headerRowDxfId="61" dataDxfId="60" totalsRowDxfId="59">
  <autoFilter ref="A1:K6" xr:uid="{3C82F29B-9396-43FF-BFBF-A2B63442A878}"/>
  <tableColumns count="11">
    <tableColumn id="1" xr3:uid="{5C019E86-25D7-480A-9524-0F765F32F2EC}" name="ACH" dataDxfId="58" totalsRowDxfId="57"/>
    <tableColumn id="2" xr3:uid="{D09B03A0-9142-48F6-AC2B-410485C86DA1}" name="Planned Resources_x000a_(as in IMS)" totalsRowFunction="custom" dataDxfId="56" totalsRowDxfId="55">
      <totalsRowFormula>SUBTOTAL(9,Table2[Planned Resources
(as in IMS)])</totalsRowFormula>
    </tableColumn>
    <tableColumn id="13" xr3:uid="{15DD1404-85C7-4055-B2E6-E1DBA1ADA1E6}" name="Relocation of 2022 resources_x000a_(requested by PIs)" dataDxfId="54" totalsRowDxfId="53"/>
    <tableColumn id="3" xr3:uid="{2AF41162-2CA2-48CC-A59D-A9ECE4A66DE0}" name="Management" totalsRowFunction="custom" dataDxfId="52" totalsRowDxfId="51">
      <calculatedColumnFormula>SUMIFS(Table1[PM''s estimated ],Table1[Code], "management",Table1[ACH],Table2[[#This Row],[ACH]])</calculatedColumnFormula>
      <totalsRowFormula>SUBTOTAL(9,Table2[Management])</totalsRowFormula>
    </tableColumn>
    <tableColumn id="4" xr3:uid="{E442A162-22E3-43B3-9B2E-E03838458523}" name="TSVVs" totalsRowFunction="custom" dataDxfId="50" totalsRowDxfId="49">
      <calculatedColumnFormula>SUMIFS(Table1[PM''s estimated ],Table1[Customer Project/WP], "TSVV*",Table1[ACH],Table2[[#This Row],[ACH]])</calculatedColumnFormula>
      <totalsRowFormula>SUBTOTAL(9,Table2[TSVVs])</totalsRowFormula>
    </tableColumn>
    <tableColumn id="5" xr3:uid="{7C1F568A-DDCA-459D-8569-4C2425464E84}" name="ENR" totalsRowFunction="custom" dataDxfId="48" totalsRowDxfId="47">
      <calculatedColumnFormula>SUMIFS(Table1[PM''s estimated ],Table1[Customer Project/WP], "ENR*",Table1[ACH],Table2[[#This Row],[ACH]])</calculatedColumnFormula>
      <totalsRowFormula>SUBTOTAL(9,Table2[ENR])</totalsRowFormula>
    </tableColumn>
    <tableColumn id="6" xr3:uid="{BED3F96F-4460-413A-BCAD-6F84899155D3}" name="MAT" totalsRowFunction="custom" dataDxfId="46" totalsRowDxfId="45">
      <calculatedColumnFormula>SUMIFS(Table1[PM''s estimated ],Table1[Customer Project/WP], "MAT*",Table1[ACH],Table2[[#This Row],[ACH]])</calculatedColumnFormula>
      <totalsRowFormula>SUBTOTAL(9,Table2[MAT])</totalsRowFormula>
    </tableColumn>
    <tableColumn id="7" xr3:uid="{F1235A9A-F825-49E9-BCC4-DF8EBEB99678}" name="PrIO" totalsRowFunction="custom" dataDxfId="44" totalsRowDxfId="43">
      <calculatedColumnFormula>SUMIFS(Table1[PM''s estimated ],Table1[Customer Project/WP], "PrIO*",Table1[ACH],Table2[[#This Row],[ACH]])</calculatedColumnFormula>
      <totalsRowFormula>SUBTOTAL(9,Table2[PrIO])</totalsRowFormula>
    </tableColumn>
    <tableColumn id="8" xr3:uid="{C09AB649-6B8F-4CC5-A272-8C468277971B}" name="TE" totalsRowFunction="custom" dataDxfId="42" totalsRowDxfId="41">
      <calculatedColumnFormula>SUMIFS(Table1[PM''s estimated ],Table1[Customer Project/WP], "TE*",Table1[ACH],Table2[[#This Row],[ACH]])</calculatedColumnFormula>
      <totalsRowFormula>SUBTOTAL(9,Table2[TE])</totalsRowFormula>
    </tableColumn>
    <tableColumn id="9" xr3:uid="{2CC03958-B0C7-475F-8697-7FC21AE8F968}" name="OTHER" totalsRowFunction="custom" dataDxfId="40" totalsRowDxfId="39">
      <calculatedColumnFormula>SUMIFS(Table1[PM''s estimated ],Table1[Code], "&lt;&gt;management",Table1[Customer Project/WP], "&lt;&gt;TSVV*",Table1[Customer Project/WP], "&lt;&gt;ENR*",Table1[Customer Project/WP], "&lt;&gt;MAT*",Table1[Customer Project/WP], "&lt;&gt;PrIO*",Table1[Customer Project/WP], "&lt;&gt;TE*",Table1[ACH],Table2[[#This Row],[ACH]])</calculatedColumnFormula>
      <totalsRowFormula>SUBTOTAL(9,Table2[OTHER])</totalsRowFormula>
    </tableColumn>
    <tableColumn id="10" xr3:uid="{97860D6E-D909-45E3-B25E-A18B509A17AB}" name="Balance" totalsRowFunction="custom" dataDxfId="38" totalsRowDxfId="37">
      <calculatedColumnFormula>SUM(Table2[[#This Row],[Planned Resources
(as in IMS)]:[Relocation of 2022 resources
(requested by PIs)]])-SUM(Table2[[#This Row],[Management]:[OTHER]])</calculatedColumnFormula>
      <totalsRowFormula>SUBTOTAL(9,Table2[Balance])</totalsRowFormula>
    </tableColumn>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J108" totalsRowShown="0" headerRowDxfId="36" dataDxfId="34" headerRowBorderDxfId="35" tableBorderDxfId="33">
  <autoFilter ref="A6:J108" xr:uid="{00000000-0009-0000-0100-000001000000}"/>
  <tableColumns count="10">
    <tableColumn id="10" xr3:uid="{00000000-0010-0000-0000-00000A000000}" name="ACH" dataDxfId="32" totalsRowDxfId="31"/>
    <tableColumn id="11" xr3:uid="{00000000-0010-0000-0000-00000B000000}" name="Customer Project/WP" dataDxfId="30" totalsRowDxfId="29"/>
    <tableColumn id="1" xr3:uid="{00000000-0010-0000-0000-000001000000}" name="Code" dataDxfId="28" totalsRowDxfId="27"/>
    <tableColumn id="2" xr3:uid="{00000000-0010-0000-0000-000002000000}" name="Project Coordinator" dataDxfId="26" totalsRowDxfId="25"/>
    <tableColumn id="4" xr3:uid="{00000000-0010-0000-0000-000004000000}" name="Priority" dataDxfId="24" totalsRowDxfId="23"/>
    <tableColumn id="5" xr3:uid="{00000000-0010-0000-0000-000005000000}" name="PM's requested " dataDxfId="22" totalsRowDxfId="21"/>
    <tableColumn id="6" xr3:uid="{00000000-0010-0000-0000-000006000000}" name="PM's estimated " dataDxfId="20" totalsRowDxfId="19"/>
    <tableColumn id="7" xr3:uid="{00000000-0010-0000-0000-000007000000}" name="ACH team members" dataDxfId="18" totalsRowDxfId="17"/>
    <tableColumn id="8" xr3:uid="{00000000-0010-0000-0000-000008000000}" name="Tasks description" dataDxfId="16" totalsRowDxfId="15"/>
    <tableColumn id="9" xr3:uid="{00000000-0010-0000-0000-000009000000}" name="Comments" dataDxfId="14" totalsRowDxfId="13"/>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28CF09B-C057-48B9-A262-89886BBBF738}" name="Table3" displayName="Table3" ref="A3:I13" totalsRowShown="0" headerRowDxfId="12" dataDxfId="10" headerRowBorderDxfId="11" tableBorderDxfId="9">
  <autoFilter ref="A3:I13" xr:uid="{928CF09B-C057-48B9-A262-89886BBBF738}"/>
  <tableColumns count="9">
    <tableColumn id="1" xr3:uid="{73505349-ECDB-43EB-8C21-5E577DC76E03}" name="Project Acronym" dataDxfId="8"/>
    <tableColumn id="2" xr3:uid="{BD250774-A1EE-4BC2-B9A6-C1213FCAB6BA}" name="Project Coordinator" dataDxfId="7"/>
    <tableColumn id="3" xr3:uid="{4E5261DD-7834-4C21-BD9C-639F3DA6A2CE}" name="Customer Project/WP" dataDxfId="6"/>
    <tableColumn id="4" xr3:uid="{15A753B1-4B99-4898-842A-B151884423E0}" name="Priority" dataDxfId="5"/>
    <tableColumn id="5" xr3:uid="{DBAB6D87-06C6-4397-8ED3-1EC8F8A9E518}" name="PM's requested " dataDxfId="4"/>
    <tableColumn id="6" xr3:uid="{EC353F98-B1F5-445D-AE50-51087E9EB865}" name="PM's estimated" dataDxfId="3"/>
    <tableColumn id="7" xr3:uid="{DDC4C183-837C-494C-BFA3-6420C553E8B7}" name="ACH _x000a_(requested in the proposal)" dataDxfId="2"/>
    <tableColumn id="8" xr3:uid="{95221B25-E7A3-4C82-AE01-38CCABECD4FF}" name="Tasks required" dataDxfId="1"/>
    <tableColumn id="9" xr3:uid="{EB8C1C8F-132F-4A4A-8A66-F8B53E8873FE}" name="Comments on reasons for rejection" dataDxfId="0"/>
  </tableColumns>
  <tableStyleInfo name="TableStyleLight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 Id="rId9"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C1612-3290-4885-9764-F5CEEBCAF80C}">
  <dimension ref="A1:K7"/>
  <sheetViews>
    <sheetView zoomScale="115" zoomScaleNormal="115" workbookViewId="0">
      <selection activeCell="C4" sqref="C4"/>
    </sheetView>
  </sheetViews>
  <sheetFormatPr defaultRowHeight="12.75" x14ac:dyDescent="0.2"/>
  <cols>
    <col min="1" max="1" width="12.28515625" customWidth="1"/>
    <col min="2" max="2" width="17" bestFit="1" customWidth="1"/>
    <col min="3" max="3" width="20.85546875" customWidth="1"/>
    <col min="4" max="8" width="15.7109375" customWidth="1"/>
    <col min="9" max="9" width="17.28515625" bestFit="1" customWidth="1"/>
    <col min="10" max="11" width="20.7109375" customWidth="1"/>
    <col min="12" max="25" width="8.5703125" bestFit="1" customWidth="1"/>
    <col min="26" max="26" width="11.7109375" bestFit="1" customWidth="1"/>
  </cols>
  <sheetData>
    <row r="1" spans="1:11" ht="53.25" customHeight="1" x14ac:dyDescent="0.2">
      <c r="A1" s="48" t="s">
        <v>87</v>
      </c>
      <c r="B1" s="49" t="s">
        <v>361</v>
      </c>
      <c r="C1" s="49" t="s">
        <v>372</v>
      </c>
      <c r="D1" s="49" t="s">
        <v>362</v>
      </c>
      <c r="E1" s="49" t="s">
        <v>363</v>
      </c>
      <c r="F1" s="49" t="s">
        <v>364</v>
      </c>
      <c r="G1" s="49" t="s">
        <v>365</v>
      </c>
      <c r="H1" s="49" t="s">
        <v>155</v>
      </c>
      <c r="I1" s="49" t="s">
        <v>65</v>
      </c>
      <c r="J1" s="49" t="s">
        <v>366</v>
      </c>
      <c r="K1" s="49" t="s">
        <v>367</v>
      </c>
    </row>
    <row r="2" spans="1:11" ht="15.75" x14ac:dyDescent="0.25">
      <c r="A2" s="45" t="s">
        <v>172</v>
      </c>
      <c r="B2" s="46">
        <v>80</v>
      </c>
      <c r="C2" s="52"/>
      <c r="D2" s="47">
        <f>SUMIFS(Table1[PM''s estimated ],Table1[Code], "management",Table1[ACH],Table2[[#This Row],[ACH]])</f>
        <v>3</v>
      </c>
      <c r="E2" s="47">
        <f>SUMIFS(Table1[PM''s estimated ],Table1[Customer Project/WP], "TSVV*",Table1[ACH],Table2[[#This Row],[ACH]])</f>
        <v>66</v>
      </c>
      <c r="F2" s="47">
        <f>SUMIFS(Table1[PM''s estimated ],Table1[Customer Project/WP], "ENR*",Table1[ACH],Table2[[#This Row],[ACH]])</f>
        <v>0</v>
      </c>
      <c r="G2" s="47">
        <f>SUMIFS(Table1[PM''s estimated ],Table1[Customer Project/WP], "MAT*",Table1[ACH],Table2[[#This Row],[ACH]])</f>
        <v>0</v>
      </c>
      <c r="H2" s="47">
        <f>SUMIFS(Table1[PM''s estimated ],Table1[Customer Project/WP], "PrIO*",Table1[ACH],Table2[[#This Row],[ACH]])</f>
        <v>0</v>
      </c>
      <c r="I2" s="47">
        <f>SUMIFS(Table1[PM''s estimated ],Table1[Customer Project/WP], "TE*",Table1[ACH],Table2[[#This Row],[ACH]])</f>
        <v>6</v>
      </c>
      <c r="J2" s="47">
        <f>SUMIFS(Table1[PM''s estimated ],Table1[Code], "&lt;&gt;management",Table1[Customer Project/WP], "&lt;&gt;TSVV*",Table1[Customer Project/WP], "&lt;&gt;ENR*",Table1[Customer Project/WP], "&lt;&gt;MAT*",Table1[Customer Project/WP], "&lt;&gt;PrIO*",Table1[Customer Project/WP], "&lt;&gt;TE*",Table1[ACH],Table2[[#This Row],[ACH]])</f>
        <v>0</v>
      </c>
      <c r="K2" s="47">
        <f>SUM(Table2[[#This Row],[Planned Resources
(as in IMS)]:[Relocation of 2022 resources
(requested by PIs)]])-SUM(Table2[[#This Row],[Management]:[OTHER]])</f>
        <v>5</v>
      </c>
    </row>
    <row r="3" spans="1:11" ht="15.75" x14ac:dyDescent="0.25">
      <c r="A3" s="45" t="s">
        <v>120</v>
      </c>
      <c r="B3" s="46">
        <v>65</v>
      </c>
      <c r="C3" s="52"/>
      <c r="D3" s="47">
        <f>SUMIFS(Table1[PM''s estimated ],Table1[Code], "management",Table1[ACH],Table2[[#This Row],[ACH]])</f>
        <v>3</v>
      </c>
      <c r="E3" s="47">
        <f>SUMIFS(Table1[PM''s estimated ],Table1[Customer Project/WP], "TSVV*",Table1[ACH],Table2[[#This Row],[ACH]])</f>
        <v>59</v>
      </c>
      <c r="F3" s="47">
        <f>SUMIFS(Table1[PM''s estimated ],Table1[Customer Project/WP], "ENR*",Table1[ACH],Table2[[#This Row],[ACH]])</f>
        <v>0</v>
      </c>
      <c r="G3" s="47">
        <f>SUMIFS(Table1[PM''s estimated ],Table1[Customer Project/WP], "MAT*",Table1[ACH],Table2[[#This Row],[ACH]])</f>
        <v>0</v>
      </c>
      <c r="H3" s="47">
        <f>SUMIFS(Table1[PM''s estimated ],Table1[Customer Project/WP], "PrIO*",Table1[ACH],Table2[[#This Row],[ACH]])</f>
        <v>0</v>
      </c>
      <c r="I3" s="47">
        <f>SUMIFS(Table1[PM''s estimated ],Table1[Customer Project/WP], "TE*",Table1[ACH],Table2[[#This Row],[ACH]])</f>
        <v>0</v>
      </c>
      <c r="J3" s="47">
        <f>SUMIFS(Table1[PM''s estimated ],Table1[Code], "&lt;&gt;management",Table1[Customer Project/WP], "&lt;&gt;TSVV*",Table1[Customer Project/WP], "&lt;&gt;ENR*",Table1[Customer Project/WP], "&lt;&gt;MAT*",Table1[Customer Project/WP], "&lt;&gt;PrIO*",Table1[Customer Project/WP], "&lt;&gt;TE*",Table1[ACH],Table2[[#This Row],[ACH]])</f>
        <v>3</v>
      </c>
      <c r="K3" s="47">
        <f>SUM(Table2[[#This Row],[Planned Resources
(as in IMS)]:[Relocation of 2022 resources
(requested by PIs)]])-SUM(Table2[[#This Row],[Management]:[OTHER]])</f>
        <v>0</v>
      </c>
    </row>
    <row r="4" spans="1:11" ht="15.75" x14ac:dyDescent="0.25">
      <c r="A4" s="45" t="s">
        <v>207</v>
      </c>
      <c r="B4" s="46">
        <v>108</v>
      </c>
      <c r="C4" s="52"/>
      <c r="D4" s="47">
        <f>SUMIFS(Table1[PM''s estimated ],Table1[Code], "management",Table1[ACH],Table2[[#This Row],[ACH]])</f>
        <v>3</v>
      </c>
      <c r="E4" s="47">
        <f>SUMIFS(Table1[PM''s estimated ],Table1[Customer Project/WP], "TSVV*",Table1[ACH],Table2[[#This Row],[ACH]])</f>
        <v>76</v>
      </c>
      <c r="F4" s="47">
        <f>SUMIFS(Table1[PM''s estimated ],Table1[Customer Project/WP], "ENR*",Table1[ACH],Table2[[#This Row],[ACH]])</f>
        <v>6</v>
      </c>
      <c r="G4" s="47">
        <f>SUMIFS(Table1[PM''s estimated ],Table1[Customer Project/WP], "MAT*",Table1[ACH],Table2[[#This Row],[ACH]])</f>
        <v>0</v>
      </c>
      <c r="H4" s="47">
        <f>SUMIFS(Table1[PM''s estimated ],Table1[Customer Project/WP], "PrIO*",Table1[ACH],Table2[[#This Row],[ACH]])</f>
        <v>5</v>
      </c>
      <c r="I4" s="47">
        <f>SUMIFS(Table1[PM''s estimated ],Table1[Customer Project/WP], "TE*",Table1[ACH],Table2[[#This Row],[ACH]])</f>
        <v>0</v>
      </c>
      <c r="J4" s="47">
        <f>SUMIFS(Table1[PM''s estimated ],Table1[Code], "&lt;&gt;management",Table1[Customer Project/WP], "&lt;&gt;TSVV*",Table1[Customer Project/WP], "&lt;&gt;ENR*",Table1[Customer Project/WP], "&lt;&gt;MAT*",Table1[Customer Project/WP], "&lt;&gt;PrIO*",Table1[Customer Project/WP], "&lt;&gt;TE*",Table1[ACH],Table2[[#This Row],[ACH]])</f>
        <v>24</v>
      </c>
      <c r="K4" s="47">
        <f>SUM(Table2[[#This Row],[Planned Resources
(as in IMS)]:[Relocation of 2022 resources
(requested by PIs)]])-SUM(Table2[[#This Row],[Management]:[OTHER]])</f>
        <v>-6</v>
      </c>
    </row>
    <row r="5" spans="1:11" ht="15.75" x14ac:dyDescent="0.25">
      <c r="A5" s="45" t="s">
        <v>88</v>
      </c>
      <c r="B5" s="46">
        <v>96</v>
      </c>
      <c r="C5" s="52">
        <v>13.5</v>
      </c>
      <c r="D5" s="47">
        <f>SUMIFS(Table1[PM''s estimated ],Table1[Code], "management",Table1[ACH],Table2[[#This Row],[ACH]])</f>
        <v>3</v>
      </c>
      <c r="E5" s="47">
        <f>SUMIFS(Table1[PM''s estimated ],Table1[Customer Project/WP], "TSVV*",Table1[ACH],Table2[[#This Row],[ACH]])</f>
        <v>66</v>
      </c>
      <c r="F5" s="47">
        <f>SUMIFS(Table1[PM''s estimated ],Table1[Customer Project/WP], "ENR*",Table1[ACH],Table2[[#This Row],[ACH]])</f>
        <v>12</v>
      </c>
      <c r="G5" s="47">
        <f>SUMIFS(Table1[PM''s estimated ],Table1[Customer Project/WP], "MAT*",Table1[ACH],Table2[[#This Row],[ACH]])</f>
        <v>0</v>
      </c>
      <c r="H5" s="47">
        <f>SUMIFS(Table1[PM''s estimated ],Table1[Customer Project/WP], "PrIO*",Table1[ACH],Table2[[#This Row],[ACH]])</f>
        <v>0</v>
      </c>
      <c r="I5" s="47">
        <f>SUMIFS(Table1[PM''s estimated ],Table1[Customer Project/WP], "TE*",Table1[ACH],Table2[[#This Row],[ACH]])</f>
        <v>0</v>
      </c>
      <c r="J5" s="47">
        <f>SUMIFS(Table1[PM''s estimated ],Table1[Code], "&lt;&gt;management",Table1[Customer Project/WP], "&lt;&gt;TSVV*",Table1[Customer Project/WP], "&lt;&gt;ENR*",Table1[Customer Project/WP], "&lt;&gt;MAT*",Table1[Customer Project/WP], "&lt;&gt;PrIO*",Table1[Customer Project/WP], "&lt;&gt;TE*",Table1[ACH],Table2[[#This Row],[ACH]])</f>
        <v>18</v>
      </c>
      <c r="K5" s="47">
        <f>SUM(Table2[[#This Row],[Planned Resources
(as in IMS)]:[Relocation of 2022 resources
(requested by PIs)]])-SUM(Table2[[#This Row],[Management]:[OTHER]])</f>
        <v>10.5</v>
      </c>
    </row>
    <row r="6" spans="1:11" ht="15.75" x14ac:dyDescent="0.25">
      <c r="A6" s="45" t="s">
        <v>220</v>
      </c>
      <c r="B6" s="46">
        <v>84</v>
      </c>
      <c r="C6" s="52">
        <v>7</v>
      </c>
      <c r="D6" s="47">
        <f>SUMIFS(Table1[PM''s estimated ],Table1[Code], "management",Table1[ACH],Table2[[#This Row],[ACH]])</f>
        <v>3</v>
      </c>
      <c r="E6" s="47">
        <f>SUMIFS(Table1[PM''s estimated ],Table1[Customer Project/WP], "TSVV*",Table1[ACH],Table2[[#This Row],[ACH]])</f>
        <v>66</v>
      </c>
      <c r="F6" s="47">
        <f>SUMIFS(Table1[PM''s estimated ],Table1[Customer Project/WP], "ENR*",Table1[ACH],Table2[[#This Row],[ACH]])</f>
        <v>12</v>
      </c>
      <c r="G6" s="47">
        <f>SUMIFS(Table1[PM''s estimated ],Table1[Customer Project/WP], "MAT*",Table1[ACH],Table2[[#This Row],[ACH]])</f>
        <v>5</v>
      </c>
      <c r="H6" s="47">
        <f>SUMIFS(Table1[PM''s estimated ],Table1[Customer Project/WP], "PrIO*",Table1[ACH],Table2[[#This Row],[ACH]])</f>
        <v>5</v>
      </c>
      <c r="I6" s="47">
        <f>SUMIFS(Table1[PM''s estimated ],Table1[Customer Project/WP], "TE*",Table1[ACH],Table2[[#This Row],[ACH]])</f>
        <v>0</v>
      </c>
      <c r="J6" s="47">
        <f>SUMIFS(Table1[PM''s estimated ],Table1[Code], "&lt;&gt;management",Table1[Customer Project/WP], "&lt;&gt;TSVV*",Table1[Customer Project/WP], "&lt;&gt;ENR*",Table1[Customer Project/WP], "&lt;&gt;MAT*",Table1[Customer Project/WP], "&lt;&gt;PrIO*",Table1[Customer Project/WP], "&lt;&gt;TE*",Table1[ACH],Table2[[#This Row],[ACH]])</f>
        <v>0</v>
      </c>
      <c r="K6" s="47">
        <f>SUM(Table2[[#This Row],[Planned Resources
(as in IMS)]:[Relocation of 2022 resources
(requested by PIs)]])-SUM(Table2[[#This Row],[Management]:[OTHER]])</f>
        <v>0</v>
      </c>
    </row>
    <row r="7" spans="1:11" ht="36.75" customHeight="1" x14ac:dyDescent="0.25">
      <c r="A7" s="50"/>
      <c r="B7" s="51">
        <f>SUBTOTAL(9,Table2[Planned Resources
(as in IMS)])</f>
        <v>433</v>
      </c>
      <c r="C7" s="51"/>
      <c r="D7" s="51">
        <f>SUBTOTAL(9,Table2[Management])</f>
        <v>15</v>
      </c>
      <c r="E7" s="51">
        <f>SUBTOTAL(9,Table2[TSVVs])</f>
        <v>333</v>
      </c>
      <c r="F7" s="51">
        <f>SUBTOTAL(9,Table2[ENR])</f>
        <v>30</v>
      </c>
      <c r="G7" s="51">
        <f>SUBTOTAL(9,Table2[MAT])</f>
        <v>5</v>
      </c>
      <c r="H7" s="51">
        <f>SUBTOTAL(9,Table2[PrIO])</f>
        <v>10</v>
      </c>
      <c r="I7" s="51">
        <f>SUBTOTAL(9,Table2[TE])</f>
        <v>6</v>
      </c>
      <c r="J7" s="51">
        <f>SUBTOTAL(9,Table2[OTHER])</f>
        <v>45</v>
      </c>
      <c r="K7" s="51">
        <f>SUBTOTAL(9,Table2[Balance])</f>
        <v>9.5</v>
      </c>
    </row>
  </sheetData>
  <conditionalFormatting sqref="D2:K6">
    <cfRule type="cellIs" dxfId="64" priority="3" operator="equal">
      <formula>0</formula>
    </cfRule>
  </conditionalFormatting>
  <conditionalFormatting sqref="K2:K6">
    <cfRule type="cellIs" dxfId="63" priority="1" operator="lessThan">
      <formula>0</formula>
    </cfRule>
    <cfRule type="cellIs" dxfId="62" priority="2" operator="greaterThan">
      <formula>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38"/>
  <sheetViews>
    <sheetView tabSelected="1" workbookViewId="0">
      <pane xSplit="1" ySplit="6" topLeftCell="B7" activePane="bottomRight" state="frozen"/>
      <selection pane="topRight" activeCell="B1" sqref="B1"/>
      <selection pane="bottomLeft" activeCell="A7" sqref="A7"/>
      <selection pane="bottomRight" activeCell="D79" sqref="D79"/>
    </sheetView>
  </sheetViews>
  <sheetFormatPr defaultColWidth="20.7109375" defaultRowHeight="12.75" x14ac:dyDescent="0.2"/>
  <cols>
    <col min="1" max="1" width="14.140625" customWidth="1"/>
    <col min="2" max="2" width="18.28515625" customWidth="1"/>
    <col min="3" max="3" width="23.5703125" customWidth="1"/>
    <col min="4" max="4" width="19.5703125" customWidth="1"/>
    <col min="5" max="5" width="10.7109375" customWidth="1"/>
    <col min="6" max="6" width="11.28515625" customWidth="1"/>
    <col min="7" max="7" width="12.5703125" customWidth="1"/>
    <col min="8" max="8" width="24.7109375" style="2" customWidth="1"/>
    <col min="9" max="9" width="72.28515625" customWidth="1"/>
    <col min="10" max="10" width="49" customWidth="1"/>
  </cols>
  <sheetData>
    <row r="1" spans="1:10" ht="26.25" x14ac:dyDescent="0.4">
      <c r="A1" s="80" t="s">
        <v>86</v>
      </c>
      <c r="B1" s="81"/>
      <c r="C1" s="81"/>
      <c r="D1" s="81"/>
      <c r="E1" s="81"/>
      <c r="F1" s="81"/>
      <c r="G1" s="81"/>
      <c r="H1" s="81"/>
    </row>
    <row r="3" spans="1:10" x14ac:dyDescent="0.2">
      <c r="A3" s="2"/>
    </row>
    <row r="4" spans="1:10" ht="18" x14ac:dyDescent="0.25">
      <c r="A4" s="82" t="s">
        <v>4</v>
      </c>
      <c r="B4" s="83"/>
      <c r="C4" s="83"/>
      <c r="D4" s="83"/>
      <c r="E4" s="83"/>
      <c r="F4" s="83"/>
      <c r="G4" s="83"/>
      <c r="H4" s="83"/>
    </row>
    <row r="5" spans="1:10" ht="8.25" customHeight="1" x14ac:dyDescent="0.25">
      <c r="A5" s="5"/>
    </row>
    <row r="6" spans="1:10" s="6" customFormat="1" ht="33.75" customHeight="1" x14ac:dyDescent="0.2">
      <c r="A6" s="9" t="s">
        <v>87</v>
      </c>
      <c r="B6" s="9" t="s">
        <v>215</v>
      </c>
      <c r="C6" s="8" t="s">
        <v>214</v>
      </c>
      <c r="D6" s="9" t="s">
        <v>0</v>
      </c>
      <c r="E6" s="9" t="s">
        <v>2</v>
      </c>
      <c r="F6" s="9" t="s">
        <v>5</v>
      </c>
      <c r="G6" s="9" t="s">
        <v>6</v>
      </c>
      <c r="H6" s="9" t="s">
        <v>3</v>
      </c>
      <c r="I6" s="9" t="s">
        <v>153</v>
      </c>
      <c r="J6" s="10" t="s">
        <v>1</v>
      </c>
    </row>
    <row r="7" spans="1:10" ht="30" customHeight="1" x14ac:dyDescent="0.2">
      <c r="A7" s="11" t="s">
        <v>172</v>
      </c>
      <c r="B7" s="24" t="s">
        <v>87</v>
      </c>
      <c r="C7" s="12" t="s">
        <v>314</v>
      </c>
      <c r="D7" s="4" t="s">
        <v>313</v>
      </c>
      <c r="E7" s="3"/>
      <c r="F7" s="16">
        <v>3</v>
      </c>
      <c r="G7" s="19">
        <v>3</v>
      </c>
      <c r="H7" s="3" t="s">
        <v>313</v>
      </c>
      <c r="I7" s="4" t="s">
        <v>318</v>
      </c>
      <c r="J7" s="4" t="s">
        <v>317</v>
      </c>
    </row>
    <row r="8" spans="1:10" ht="30" customHeight="1" x14ac:dyDescent="0.2">
      <c r="A8" s="11" t="s">
        <v>172</v>
      </c>
      <c r="B8" s="14" t="s">
        <v>65</v>
      </c>
      <c r="C8" s="12" t="s">
        <v>256</v>
      </c>
      <c r="D8" s="7" t="s">
        <v>57</v>
      </c>
      <c r="E8" s="3" t="s">
        <v>53</v>
      </c>
      <c r="F8" s="3">
        <v>6</v>
      </c>
      <c r="G8" s="19">
        <v>6</v>
      </c>
      <c r="H8" s="13" t="s">
        <v>279</v>
      </c>
      <c r="I8" s="13" t="s">
        <v>58</v>
      </c>
      <c r="J8" s="4" t="s">
        <v>167</v>
      </c>
    </row>
    <row r="9" spans="1:10" ht="30" customHeight="1" x14ac:dyDescent="0.2">
      <c r="A9" s="11" t="s">
        <v>172</v>
      </c>
      <c r="B9" s="14" t="s">
        <v>67</v>
      </c>
      <c r="C9" s="12" t="s">
        <v>244</v>
      </c>
      <c r="D9" s="7" t="s">
        <v>260</v>
      </c>
      <c r="E9" s="16" t="s">
        <v>8</v>
      </c>
      <c r="F9" s="16">
        <v>4</v>
      </c>
      <c r="G9" s="19">
        <v>8</v>
      </c>
      <c r="H9" s="13" t="s">
        <v>280</v>
      </c>
      <c r="I9" s="13" t="s">
        <v>170</v>
      </c>
      <c r="J9" s="4" t="s">
        <v>171</v>
      </c>
    </row>
    <row r="10" spans="1:10" ht="30" customHeight="1" x14ac:dyDescent="0.2">
      <c r="A10" s="11" t="s">
        <v>172</v>
      </c>
      <c r="B10" s="14" t="s">
        <v>90</v>
      </c>
      <c r="C10" s="12" t="s">
        <v>213</v>
      </c>
      <c r="D10" s="4" t="s">
        <v>261</v>
      </c>
      <c r="E10" s="3" t="s">
        <v>53</v>
      </c>
      <c r="F10" s="3">
        <v>6</v>
      </c>
      <c r="G10" s="19">
        <v>6</v>
      </c>
      <c r="H10" s="13" t="s">
        <v>281</v>
      </c>
      <c r="I10" s="13" t="s">
        <v>154</v>
      </c>
      <c r="J10" s="4" t="s">
        <v>212</v>
      </c>
    </row>
    <row r="11" spans="1:10" ht="30" customHeight="1" x14ac:dyDescent="0.2">
      <c r="A11" s="18" t="s">
        <v>172</v>
      </c>
      <c r="B11" s="14" t="s">
        <v>68</v>
      </c>
      <c r="C11" s="12" t="s">
        <v>79</v>
      </c>
      <c r="D11" s="7" t="s">
        <v>80</v>
      </c>
      <c r="E11" s="3" t="s">
        <v>8</v>
      </c>
      <c r="F11" s="3">
        <v>6</v>
      </c>
      <c r="G11" s="19">
        <v>6</v>
      </c>
      <c r="H11" s="13" t="s">
        <v>282</v>
      </c>
      <c r="I11" s="13" t="s">
        <v>81</v>
      </c>
      <c r="J11" s="4" t="s">
        <v>169</v>
      </c>
    </row>
    <row r="12" spans="1:10" ht="30" customHeight="1" x14ac:dyDescent="0.2">
      <c r="A12" s="11" t="s">
        <v>172</v>
      </c>
      <c r="B12" s="24" t="s">
        <v>70</v>
      </c>
      <c r="C12" s="12" t="s">
        <v>239</v>
      </c>
      <c r="D12" s="7" t="s">
        <v>283</v>
      </c>
      <c r="E12" s="3" t="s">
        <v>8</v>
      </c>
      <c r="F12" s="3">
        <v>3</v>
      </c>
      <c r="G12" s="19">
        <v>6</v>
      </c>
      <c r="H12" s="3" t="s">
        <v>284</v>
      </c>
      <c r="I12" s="4" t="s">
        <v>285</v>
      </c>
      <c r="J12" s="4" t="s">
        <v>286</v>
      </c>
    </row>
    <row r="13" spans="1:10" ht="30" customHeight="1" x14ac:dyDescent="0.2">
      <c r="A13" s="11" t="s">
        <v>172</v>
      </c>
      <c r="B13" s="14" t="s">
        <v>70</v>
      </c>
      <c r="C13" s="12" t="s">
        <v>239</v>
      </c>
      <c r="D13" s="7" t="s">
        <v>283</v>
      </c>
      <c r="E13" s="3" t="s">
        <v>8</v>
      </c>
      <c r="F13" s="3">
        <v>3</v>
      </c>
      <c r="G13" s="19">
        <v>6</v>
      </c>
      <c r="H13" s="13" t="s">
        <v>287</v>
      </c>
      <c r="I13" s="13" t="s">
        <v>288</v>
      </c>
      <c r="J13" s="4" t="s">
        <v>286</v>
      </c>
    </row>
    <row r="14" spans="1:10" ht="30" customHeight="1" x14ac:dyDescent="0.2">
      <c r="A14" s="11" t="s">
        <v>172</v>
      </c>
      <c r="B14" s="14" t="s">
        <v>70</v>
      </c>
      <c r="C14" s="12" t="s">
        <v>240</v>
      </c>
      <c r="D14" s="7" t="s">
        <v>262</v>
      </c>
      <c r="E14" s="3" t="s">
        <v>8</v>
      </c>
      <c r="F14" s="3">
        <v>4</v>
      </c>
      <c r="G14" s="19">
        <v>4</v>
      </c>
      <c r="H14" s="13" t="s">
        <v>289</v>
      </c>
      <c r="I14" s="3" t="s">
        <v>156</v>
      </c>
      <c r="J14" s="4" t="s">
        <v>157</v>
      </c>
    </row>
    <row r="15" spans="1:10" ht="30" customHeight="1" x14ac:dyDescent="0.2">
      <c r="A15" s="11" t="s">
        <v>220</v>
      </c>
      <c r="B15" s="14" t="s">
        <v>92</v>
      </c>
      <c r="C15" s="12" t="s">
        <v>216</v>
      </c>
      <c r="D15" s="7" t="s">
        <v>267</v>
      </c>
      <c r="E15" s="16"/>
      <c r="F15" s="16">
        <v>6</v>
      </c>
      <c r="G15" s="19">
        <v>6</v>
      </c>
      <c r="H15" s="3"/>
      <c r="I15" s="4" t="s">
        <v>235</v>
      </c>
      <c r="J15" s="4" t="s">
        <v>223</v>
      </c>
    </row>
    <row r="16" spans="1:10" ht="30" customHeight="1" x14ac:dyDescent="0.2">
      <c r="A16" s="11" t="s">
        <v>172</v>
      </c>
      <c r="B16" s="14" t="s">
        <v>72</v>
      </c>
      <c r="C16" s="12" t="s">
        <v>242</v>
      </c>
      <c r="D16" s="7" t="s">
        <v>263</v>
      </c>
      <c r="E16" s="3" t="s">
        <v>8</v>
      </c>
      <c r="F16" s="3">
        <v>3</v>
      </c>
      <c r="G16" s="19">
        <v>6</v>
      </c>
      <c r="H16" s="13" t="s">
        <v>291</v>
      </c>
      <c r="I16" s="13" t="s">
        <v>160</v>
      </c>
      <c r="J16" s="4" t="s">
        <v>161</v>
      </c>
    </row>
    <row r="17" spans="1:10" ht="30" customHeight="1" x14ac:dyDescent="0.2">
      <c r="A17" s="11" t="s">
        <v>172</v>
      </c>
      <c r="B17" s="14" t="s">
        <v>72</v>
      </c>
      <c r="C17" s="12" t="s">
        <v>241</v>
      </c>
      <c r="D17" s="7" t="s">
        <v>264</v>
      </c>
      <c r="E17" s="3" t="s">
        <v>8</v>
      </c>
      <c r="F17" s="3">
        <v>3</v>
      </c>
      <c r="G17" s="19">
        <v>3</v>
      </c>
      <c r="H17" s="13" t="s">
        <v>292</v>
      </c>
      <c r="I17" s="13" t="s">
        <v>158</v>
      </c>
      <c r="J17" s="4" t="s">
        <v>159</v>
      </c>
    </row>
    <row r="18" spans="1:10" ht="30" customHeight="1" x14ac:dyDescent="0.2">
      <c r="A18" s="11" t="s">
        <v>172</v>
      </c>
      <c r="B18" s="14" t="s">
        <v>73</v>
      </c>
      <c r="C18" s="12" t="s">
        <v>257</v>
      </c>
      <c r="D18" s="7" t="s">
        <v>265</v>
      </c>
      <c r="E18" s="3" t="s">
        <v>8</v>
      </c>
      <c r="F18" s="3">
        <v>5</v>
      </c>
      <c r="G18" s="19">
        <v>5</v>
      </c>
      <c r="H18" s="13" t="s">
        <v>293</v>
      </c>
      <c r="I18" s="13" t="s">
        <v>162</v>
      </c>
      <c r="J18" s="4" t="s">
        <v>163</v>
      </c>
    </row>
    <row r="19" spans="1:10" ht="30" customHeight="1" x14ac:dyDescent="0.2">
      <c r="A19" s="11" t="s">
        <v>172</v>
      </c>
      <c r="B19" s="14" t="s">
        <v>73</v>
      </c>
      <c r="C19" s="12" t="s">
        <v>257</v>
      </c>
      <c r="D19" s="7" t="s">
        <v>265</v>
      </c>
      <c r="E19" s="3" t="s">
        <v>8</v>
      </c>
      <c r="F19" s="3">
        <v>2</v>
      </c>
      <c r="G19" s="19">
        <v>2</v>
      </c>
      <c r="H19" s="13" t="s">
        <v>294</v>
      </c>
      <c r="I19" s="13" t="s">
        <v>164</v>
      </c>
      <c r="J19" s="4" t="s">
        <v>165</v>
      </c>
    </row>
    <row r="20" spans="1:10" ht="30" customHeight="1" x14ac:dyDescent="0.2">
      <c r="A20" s="11" t="s">
        <v>172</v>
      </c>
      <c r="B20" s="14" t="s">
        <v>73</v>
      </c>
      <c r="C20" s="12" t="s">
        <v>257</v>
      </c>
      <c r="D20" s="7" t="s">
        <v>265</v>
      </c>
      <c r="E20" s="3" t="s">
        <v>53</v>
      </c>
      <c r="F20" s="3">
        <v>1</v>
      </c>
      <c r="G20" s="19">
        <v>2</v>
      </c>
      <c r="H20" s="13" t="s">
        <v>295</v>
      </c>
      <c r="I20" s="13" t="s">
        <v>166</v>
      </c>
      <c r="J20" s="4" t="s">
        <v>165</v>
      </c>
    </row>
    <row r="21" spans="1:10" s="1" customFormat="1" ht="30" customHeight="1" x14ac:dyDescent="0.2">
      <c r="A21" s="11" t="s">
        <v>120</v>
      </c>
      <c r="B21" s="24" t="s">
        <v>87</v>
      </c>
      <c r="C21" s="12" t="s">
        <v>314</v>
      </c>
      <c r="D21" s="4" t="s">
        <v>117</v>
      </c>
      <c r="E21" s="3"/>
      <c r="F21" s="16">
        <v>3</v>
      </c>
      <c r="G21" s="19">
        <v>3</v>
      </c>
      <c r="H21" s="3" t="s">
        <v>117</v>
      </c>
      <c r="I21" s="4" t="s">
        <v>318</v>
      </c>
      <c r="J21" s="4" t="s">
        <v>317</v>
      </c>
    </row>
    <row r="22" spans="1:10" ht="30" customHeight="1" x14ac:dyDescent="0.2">
      <c r="A22" s="35" t="s">
        <v>120</v>
      </c>
      <c r="B22" s="14" t="s">
        <v>329</v>
      </c>
      <c r="C22" s="12" t="s">
        <v>330</v>
      </c>
      <c r="D22" s="7" t="s">
        <v>331</v>
      </c>
      <c r="E22" s="3" t="s">
        <v>53</v>
      </c>
      <c r="F22" s="13">
        <v>3</v>
      </c>
      <c r="G22" s="19">
        <v>3</v>
      </c>
      <c r="H22" s="44" t="s">
        <v>332</v>
      </c>
      <c r="I22" s="4" t="s">
        <v>333</v>
      </c>
      <c r="J22" s="4" t="s">
        <v>334</v>
      </c>
    </row>
    <row r="23" spans="1:10" ht="30" customHeight="1" x14ac:dyDescent="0.2">
      <c r="A23" s="11" t="s">
        <v>120</v>
      </c>
      <c r="B23" s="14" t="s">
        <v>66</v>
      </c>
      <c r="C23" s="12" t="s">
        <v>109</v>
      </c>
      <c r="D23" s="7" t="s">
        <v>110</v>
      </c>
      <c r="E23" s="3" t="s">
        <v>53</v>
      </c>
      <c r="F23" s="13">
        <v>6</v>
      </c>
      <c r="G23" s="19">
        <v>12</v>
      </c>
      <c r="H23" s="3" t="s">
        <v>320</v>
      </c>
      <c r="I23" s="4" t="s">
        <v>146</v>
      </c>
      <c r="J23" s="4" t="s">
        <v>130</v>
      </c>
    </row>
    <row r="24" spans="1:10" ht="30" customHeight="1" x14ac:dyDescent="0.2">
      <c r="A24" s="11" t="s">
        <v>120</v>
      </c>
      <c r="B24" s="14" t="s">
        <v>66</v>
      </c>
      <c r="C24" s="12" t="s">
        <v>20</v>
      </c>
      <c r="D24" s="7" t="s">
        <v>110</v>
      </c>
      <c r="E24" s="3" t="s">
        <v>8</v>
      </c>
      <c r="F24" s="13">
        <v>5</v>
      </c>
      <c r="G24" s="19">
        <v>5</v>
      </c>
      <c r="H24" s="3" t="s">
        <v>121</v>
      </c>
      <c r="I24" s="4" t="s">
        <v>134</v>
      </c>
      <c r="J24" s="4" t="s">
        <v>127</v>
      </c>
    </row>
    <row r="25" spans="1:10" ht="30" customHeight="1" x14ac:dyDescent="0.2">
      <c r="A25" s="11" t="s">
        <v>120</v>
      </c>
      <c r="B25" s="14" t="s">
        <v>67</v>
      </c>
      <c r="C25" s="12" t="s">
        <v>118</v>
      </c>
      <c r="D25" s="7" t="s">
        <v>18</v>
      </c>
      <c r="E25" s="3" t="s">
        <v>53</v>
      </c>
      <c r="F25" s="13">
        <v>6</v>
      </c>
      <c r="G25" s="19">
        <v>3</v>
      </c>
      <c r="H25" s="3" t="s">
        <v>121</v>
      </c>
      <c r="I25" s="4" t="s">
        <v>152</v>
      </c>
      <c r="J25" s="4" t="s">
        <v>132</v>
      </c>
    </row>
    <row r="26" spans="1:10" ht="30" customHeight="1" x14ac:dyDescent="0.2">
      <c r="A26" s="11" t="s">
        <v>120</v>
      </c>
      <c r="B26" s="14" t="s">
        <v>67</v>
      </c>
      <c r="C26" s="12" t="s">
        <v>259</v>
      </c>
      <c r="D26" s="7" t="s">
        <v>119</v>
      </c>
      <c r="E26" s="3" t="s">
        <v>53</v>
      </c>
      <c r="F26" s="13">
        <v>6</v>
      </c>
      <c r="G26" s="19">
        <v>6</v>
      </c>
      <c r="H26" s="3" t="s">
        <v>319</v>
      </c>
      <c r="I26" s="4" t="s">
        <v>258</v>
      </c>
      <c r="J26" s="4" t="s">
        <v>133</v>
      </c>
    </row>
    <row r="27" spans="1:10" ht="30" customHeight="1" x14ac:dyDescent="0.2">
      <c r="A27" s="11" t="s">
        <v>120</v>
      </c>
      <c r="B27" s="14" t="s">
        <v>90</v>
      </c>
      <c r="C27" s="12" t="s">
        <v>95</v>
      </c>
      <c r="D27" s="7" t="s">
        <v>321</v>
      </c>
      <c r="E27" s="3" t="s">
        <v>8</v>
      </c>
      <c r="F27" s="13">
        <v>3</v>
      </c>
      <c r="G27" s="33">
        <v>4</v>
      </c>
      <c r="H27" s="3" t="s">
        <v>122</v>
      </c>
      <c r="I27" s="4" t="s">
        <v>137</v>
      </c>
      <c r="J27" s="4" t="s">
        <v>324</v>
      </c>
    </row>
    <row r="28" spans="1:10" ht="30" customHeight="1" x14ac:dyDescent="0.2">
      <c r="A28" s="11" t="s">
        <v>120</v>
      </c>
      <c r="B28" s="14" t="s">
        <v>90</v>
      </c>
      <c r="C28" s="12" t="s">
        <v>95</v>
      </c>
      <c r="D28" s="7" t="s">
        <v>115</v>
      </c>
      <c r="E28" s="3" t="s">
        <v>53</v>
      </c>
      <c r="F28" s="13">
        <v>6</v>
      </c>
      <c r="G28" s="33">
        <v>6</v>
      </c>
      <c r="H28" s="3" t="s">
        <v>323</v>
      </c>
      <c r="I28" s="4" t="s">
        <v>150</v>
      </c>
      <c r="J28" s="4" t="s">
        <v>325</v>
      </c>
    </row>
    <row r="29" spans="1:10" ht="30" customHeight="1" x14ac:dyDescent="0.2">
      <c r="A29" s="11" t="s">
        <v>120</v>
      </c>
      <c r="B29" s="14" t="s">
        <v>90</v>
      </c>
      <c r="C29" s="12" t="s">
        <v>96</v>
      </c>
      <c r="D29" s="7" t="s">
        <v>97</v>
      </c>
      <c r="E29" s="3" t="s">
        <v>8</v>
      </c>
      <c r="F29" s="13">
        <v>6</v>
      </c>
      <c r="G29" s="33">
        <v>3</v>
      </c>
      <c r="H29" s="3" t="s">
        <v>123</v>
      </c>
      <c r="I29" s="4" t="s">
        <v>138</v>
      </c>
      <c r="J29" s="4" t="s">
        <v>324</v>
      </c>
    </row>
    <row r="30" spans="1:10" ht="30" customHeight="1" x14ac:dyDescent="0.2">
      <c r="A30" s="11" t="s">
        <v>120</v>
      </c>
      <c r="B30" s="14" t="s">
        <v>90</v>
      </c>
      <c r="C30" s="12" t="s">
        <v>96</v>
      </c>
      <c r="D30" s="7" t="s">
        <v>322</v>
      </c>
      <c r="E30" s="3" t="s">
        <v>8</v>
      </c>
      <c r="F30" s="13">
        <v>6</v>
      </c>
      <c r="G30" s="33">
        <v>1</v>
      </c>
      <c r="H30" s="3" t="s">
        <v>121</v>
      </c>
      <c r="I30" s="4" t="s">
        <v>139</v>
      </c>
      <c r="J30" s="4" t="s">
        <v>128</v>
      </c>
    </row>
    <row r="31" spans="1:10" ht="30" customHeight="1" x14ac:dyDescent="0.2">
      <c r="A31" s="25" t="s">
        <v>120</v>
      </c>
      <c r="B31" s="26" t="s">
        <v>90</v>
      </c>
      <c r="C31" s="27" t="s">
        <v>93</v>
      </c>
      <c r="D31" s="28" t="s">
        <v>94</v>
      </c>
      <c r="E31" s="30" t="s">
        <v>8</v>
      </c>
      <c r="F31" s="34">
        <v>6</v>
      </c>
      <c r="G31" s="29">
        <v>0</v>
      </c>
      <c r="H31" s="30" t="s">
        <v>122</v>
      </c>
      <c r="I31" s="31" t="s">
        <v>136</v>
      </c>
      <c r="J31" s="31" t="s">
        <v>324</v>
      </c>
    </row>
    <row r="32" spans="1:10" ht="30" customHeight="1" x14ac:dyDescent="0.2">
      <c r="A32" s="11" t="s">
        <v>120</v>
      </c>
      <c r="B32" s="14" t="s">
        <v>90</v>
      </c>
      <c r="C32" s="12" t="s">
        <v>98</v>
      </c>
      <c r="D32" s="7" t="s">
        <v>99</v>
      </c>
      <c r="E32" s="3" t="s">
        <v>8</v>
      </c>
      <c r="F32" s="13">
        <v>6</v>
      </c>
      <c r="G32" s="33">
        <v>3</v>
      </c>
      <c r="H32" s="3" t="s">
        <v>123</v>
      </c>
      <c r="I32" s="4" t="s">
        <v>140</v>
      </c>
      <c r="J32" s="4" t="s">
        <v>324</v>
      </c>
    </row>
    <row r="33" spans="1:10" ht="30" customHeight="1" x14ac:dyDescent="0.2">
      <c r="A33" s="11" t="s">
        <v>120</v>
      </c>
      <c r="B33" s="14" t="s">
        <v>68</v>
      </c>
      <c r="C33" s="12" t="s">
        <v>103</v>
      </c>
      <c r="D33" s="7" t="s">
        <v>104</v>
      </c>
      <c r="E33" s="3" t="s">
        <v>8</v>
      </c>
      <c r="F33" s="13">
        <v>12</v>
      </c>
      <c r="G33" s="19">
        <v>3</v>
      </c>
      <c r="H33" s="3" t="s">
        <v>124</v>
      </c>
      <c r="I33" s="4" t="s">
        <v>143</v>
      </c>
      <c r="J33" s="4" t="s">
        <v>128</v>
      </c>
    </row>
    <row r="34" spans="1:10" ht="30" customHeight="1" x14ac:dyDescent="0.2">
      <c r="A34" s="25" t="s">
        <v>120</v>
      </c>
      <c r="B34" s="26" t="s">
        <v>68</v>
      </c>
      <c r="C34" s="27" t="s">
        <v>116</v>
      </c>
      <c r="D34" s="28" t="s">
        <v>117</v>
      </c>
      <c r="E34" s="30" t="s">
        <v>53</v>
      </c>
      <c r="F34" s="34">
        <v>6</v>
      </c>
      <c r="G34" s="29">
        <v>0</v>
      </c>
      <c r="H34" s="30" t="s">
        <v>323</v>
      </c>
      <c r="I34" s="31" t="s">
        <v>151</v>
      </c>
      <c r="J34" s="31" t="s">
        <v>326</v>
      </c>
    </row>
    <row r="35" spans="1:10" ht="30" customHeight="1" x14ac:dyDescent="0.2">
      <c r="A35" s="11" t="s">
        <v>120</v>
      </c>
      <c r="B35" s="14" t="s">
        <v>91</v>
      </c>
      <c r="C35" s="12" t="s">
        <v>100</v>
      </c>
      <c r="D35" s="7" t="s">
        <v>101</v>
      </c>
      <c r="E35" s="3" t="s">
        <v>8</v>
      </c>
      <c r="F35" s="13">
        <v>6</v>
      </c>
      <c r="G35" s="19">
        <v>3</v>
      </c>
      <c r="H35" s="3" t="s">
        <v>124</v>
      </c>
      <c r="I35" s="4" t="s">
        <v>141</v>
      </c>
      <c r="J35" s="4" t="s">
        <v>129</v>
      </c>
    </row>
    <row r="36" spans="1:10" ht="30" customHeight="1" x14ac:dyDescent="0.2">
      <c r="A36" s="25" t="s">
        <v>120</v>
      </c>
      <c r="B36" s="26" t="s">
        <v>91</v>
      </c>
      <c r="C36" s="27" t="s">
        <v>102</v>
      </c>
      <c r="D36" s="28" t="s">
        <v>101</v>
      </c>
      <c r="E36" s="30" t="s">
        <v>8</v>
      </c>
      <c r="F36" s="34">
        <v>6</v>
      </c>
      <c r="G36" s="29">
        <v>0</v>
      </c>
      <c r="H36" s="30" t="s">
        <v>124</v>
      </c>
      <c r="I36" s="31" t="s">
        <v>142</v>
      </c>
      <c r="J36" s="31" t="s">
        <v>129</v>
      </c>
    </row>
    <row r="37" spans="1:10" ht="30" customHeight="1" x14ac:dyDescent="0.2">
      <c r="A37" s="11" t="s">
        <v>220</v>
      </c>
      <c r="B37" s="14" t="s">
        <v>92</v>
      </c>
      <c r="C37" s="12" t="s">
        <v>216</v>
      </c>
      <c r="D37" s="7" t="s">
        <v>267</v>
      </c>
      <c r="E37" s="16"/>
      <c r="F37" s="16">
        <v>4</v>
      </c>
      <c r="G37" s="19">
        <v>4</v>
      </c>
      <c r="H37" s="3"/>
      <c r="I37" s="4" t="s">
        <v>236</v>
      </c>
      <c r="J37" s="4" t="s">
        <v>224</v>
      </c>
    </row>
    <row r="38" spans="1:10" ht="30" customHeight="1" x14ac:dyDescent="0.2">
      <c r="A38" s="11" t="s">
        <v>88</v>
      </c>
      <c r="B38" s="14" t="s">
        <v>89</v>
      </c>
      <c r="C38" s="12" t="s">
        <v>50</v>
      </c>
      <c r="D38" s="3" t="s">
        <v>41</v>
      </c>
      <c r="E38" s="3" t="s">
        <v>8</v>
      </c>
      <c r="F38" s="13">
        <v>12</v>
      </c>
      <c r="G38" s="19">
        <v>9</v>
      </c>
      <c r="H38" s="3" t="s">
        <v>273</v>
      </c>
      <c r="I38" s="4" t="s">
        <v>31</v>
      </c>
      <c r="J38" s="4" t="s">
        <v>77</v>
      </c>
    </row>
    <row r="39" spans="1:10" ht="30" customHeight="1" x14ac:dyDescent="0.2">
      <c r="A39" s="11" t="s">
        <v>207</v>
      </c>
      <c r="B39" s="14" t="s">
        <v>89</v>
      </c>
      <c r="C39" s="12" t="s">
        <v>343</v>
      </c>
      <c r="D39" s="7" t="s">
        <v>344</v>
      </c>
      <c r="E39" s="16" t="s">
        <v>53</v>
      </c>
      <c r="F39" s="16">
        <v>1.5</v>
      </c>
      <c r="G39" s="19">
        <v>1.5</v>
      </c>
      <c r="H39" s="3" t="s">
        <v>184</v>
      </c>
      <c r="I39" s="4" t="s">
        <v>345</v>
      </c>
      <c r="J39" s="4"/>
    </row>
    <row r="40" spans="1:10" ht="30" customHeight="1" x14ac:dyDescent="0.2">
      <c r="A40" s="11" t="s">
        <v>120</v>
      </c>
      <c r="B40" s="14" t="s">
        <v>72</v>
      </c>
      <c r="C40" s="12" t="s">
        <v>105</v>
      </c>
      <c r="D40" s="7" t="s">
        <v>106</v>
      </c>
      <c r="E40" s="3" t="s">
        <v>53</v>
      </c>
      <c r="F40" s="13">
        <v>5</v>
      </c>
      <c r="G40" s="19">
        <v>3</v>
      </c>
      <c r="H40" s="3" t="s">
        <v>125</v>
      </c>
      <c r="I40" s="4" t="s">
        <v>144</v>
      </c>
      <c r="J40" s="4" t="s">
        <v>328</v>
      </c>
    </row>
    <row r="41" spans="1:10" ht="30" customHeight="1" x14ac:dyDescent="0.2">
      <c r="A41" s="11" t="s">
        <v>120</v>
      </c>
      <c r="B41" s="14" t="s">
        <v>72</v>
      </c>
      <c r="C41" s="12" t="s">
        <v>107</v>
      </c>
      <c r="D41" s="7" t="s">
        <v>108</v>
      </c>
      <c r="E41" s="3" t="s">
        <v>8</v>
      </c>
      <c r="F41" s="13">
        <v>2</v>
      </c>
      <c r="G41" s="19">
        <v>3</v>
      </c>
      <c r="H41" s="3" t="s">
        <v>125</v>
      </c>
      <c r="I41" s="4" t="s">
        <v>145</v>
      </c>
      <c r="J41" s="4" t="s">
        <v>328</v>
      </c>
    </row>
    <row r="42" spans="1:10" ht="30" customHeight="1" x14ac:dyDescent="0.2">
      <c r="A42" s="25" t="s">
        <v>120</v>
      </c>
      <c r="B42" s="26" t="s">
        <v>73</v>
      </c>
      <c r="C42" s="27" t="s">
        <v>111</v>
      </c>
      <c r="D42" s="28" t="s">
        <v>112</v>
      </c>
      <c r="E42" s="30" t="s">
        <v>53</v>
      </c>
      <c r="F42" s="34">
        <v>2</v>
      </c>
      <c r="G42" s="29">
        <v>0</v>
      </c>
      <c r="H42" s="43" t="s">
        <v>320</v>
      </c>
      <c r="I42" s="31" t="s">
        <v>147</v>
      </c>
      <c r="J42" s="31" t="s">
        <v>327</v>
      </c>
    </row>
    <row r="43" spans="1:10" ht="30" customHeight="1" x14ac:dyDescent="0.2">
      <c r="A43" s="11" t="s">
        <v>207</v>
      </c>
      <c r="B43" s="24" t="s">
        <v>87</v>
      </c>
      <c r="C43" s="12" t="s">
        <v>314</v>
      </c>
      <c r="D43" s="42" t="s">
        <v>315</v>
      </c>
      <c r="E43" s="3"/>
      <c r="F43" s="16">
        <v>3</v>
      </c>
      <c r="G43" s="19">
        <v>3</v>
      </c>
      <c r="H43" s="3" t="s">
        <v>315</v>
      </c>
      <c r="I43" s="4" t="s">
        <v>318</v>
      </c>
      <c r="J43" s="4" t="s">
        <v>317</v>
      </c>
    </row>
    <row r="44" spans="1:10" ht="30" customHeight="1" x14ac:dyDescent="0.2">
      <c r="A44" s="11" t="s">
        <v>207</v>
      </c>
      <c r="B44" s="14" t="s">
        <v>348</v>
      </c>
      <c r="C44" s="12" t="s">
        <v>354</v>
      </c>
      <c r="D44" s="17" t="s">
        <v>352</v>
      </c>
      <c r="E44" s="16" t="s">
        <v>53</v>
      </c>
      <c r="F44" s="16">
        <v>12</v>
      </c>
      <c r="G44" s="19">
        <v>12</v>
      </c>
      <c r="H44" s="3" t="s">
        <v>352</v>
      </c>
      <c r="I44" s="4" t="s">
        <v>353</v>
      </c>
      <c r="J44" s="4"/>
    </row>
    <row r="45" spans="1:10" ht="30" customHeight="1" x14ac:dyDescent="0.2">
      <c r="A45" s="11" t="s">
        <v>207</v>
      </c>
      <c r="B45" s="14" t="s">
        <v>348</v>
      </c>
      <c r="C45" s="12" t="s">
        <v>360</v>
      </c>
      <c r="D45" s="17"/>
      <c r="E45" s="16" t="s">
        <v>8</v>
      </c>
      <c r="F45" s="16">
        <v>6</v>
      </c>
      <c r="G45" s="19">
        <v>6</v>
      </c>
      <c r="H45" s="3" t="s">
        <v>349</v>
      </c>
      <c r="I45" s="4" t="s">
        <v>350</v>
      </c>
      <c r="J45" s="4" t="s">
        <v>351</v>
      </c>
    </row>
    <row r="46" spans="1:10" ht="30" customHeight="1" x14ac:dyDescent="0.2">
      <c r="A46" s="11" t="s">
        <v>207</v>
      </c>
      <c r="B46" s="14" t="s">
        <v>348</v>
      </c>
      <c r="C46" s="12" t="s">
        <v>359</v>
      </c>
      <c r="D46" s="17" t="s">
        <v>355</v>
      </c>
      <c r="E46" s="16" t="s">
        <v>8</v>
      </c>
      <c r="F46" s="16">
        <v>6</v>
      </c>
      <c r="G46" s="19">
        <v>6</v>
      </c>
      <c r="H46" s="3" t="s">
        <v>356</v>
      </c>
      <c r="I46" s="4" t="s">
        <v>357</v>
      </c>
      <c r="J46" s="4" t="s">
        <v>358</v>
      </c>
    </row>
    <row r="47" spans="1:10" ht="30" customHeight="1" x14ac:dyDescent="0.2">
      <c r="A47" s="11" t="s">
        <v>207</v>
      </c>
      <c r="B47" s="14" t="s">
        <v>211</v>
      </c>
      <c r="C47" s="12" t="s">
        <v>250</v>
      </c>
      <c r="D47" s="17" t="s">
        <v>175</v>
      </c>
      <c r="E47" s="16" t="s">
        <v>53</v>
      </c>
      <c r="F47" s="16">
        <v>2.4</v>
      </c>
      <c r="G47" s="19">
        <v>3</v>
      </c>
      <c r="H47" s="3" t="s">
        <v>176</v>
      </c>
      <c r="I47" s="4" t="s">
        <v>177</v>
      </c>
      <c r="J47" s="4"/>
    </row>
    <row r="48" spans="1:10" ht="30" customHeight="1" x14ac:dyDescent="0.2">
      <c r="A48" s="11" t="s">
        <v>207</v>
      </c>
      <c r="B48" s="14" t="s">
        <v>210</v>
      </c>
      <c r="C48" s="12" t="s">
        <v>249</v>
      </c>
      <c r="D48" s="17" t="s">
        <v>54</v>
      </c>
      <c r="E48" s="16" t="s">
        <v>53</v>
      </c>
      <c r="F48" s="16">
        <v>3</v>
      </c>
      <c r="G48" s="19">
        <v>3</v>
      </c>
      <c r="H48" s="3" t="s">
        <v>184</v>
      </c>
      <c r="I48" s="4" t="s">
        <v>55</v>
      </c>
      <c r="J48" s="4" t="s">
        <v>206</v>
      </c>
    </row>
    <row r="49" spans="1:10" ht="30" customHeight="1" x14ac:dyDescent="0.2">
      <c r="A49" s="11" t="s">
        <v>207</v>
      </c>
      <c r="B49" s="14" t="s">
        <v>155</v>
      </c>
      <c r="C49" s="12" t="s">
        <v>250</v>
      </c>
      <c r="D49" s="17" t="s">
        <v>178</v>
      </c>
      <c r="E49" s="16" t="s">
        <v>53</v>
      </c>
      <c r="F49" s="16">
        <v>1.5</v>
      </c>
      <c r="G49" s="19">
        <v>3</v>
      </c>
      <c r="H49" s="3" t="s">
        <v>174</v>
      </c>
      <c r="I49" s="4" t="s">
        <v>179</v>
      </c>
      <c r="J49" s="4"/>
    </row>
    <row r="50" spans="1:10" ht="30" customHeight="1" x14ac:dyDescent="0.2">
      <c r="A50" s="11" t="s">
        <v>207</v>
      </c>
      <c r="B50" s="14" t="s">
        <v>155</v>
      </c>
      <c r="C50" s="12" t="s">
        <v>250</v>
      </c>
      <c r="D50" s="17" t="s">
        <v>180</v>
      </c>
      <c r="E50" s="16" t="s">
        <v>8</v>
      </c>
      <c r="F50" s="16">
        <v>1.5</v>
      </c>
      <c r="G50" s="19">
        <v>1.5</v>
      </c>
      <c r="H50" s="3" t="s">
        <v>174</v>
      </c>
      <c r="I50" s="4" t="s">
        <v>253</v>
      </c>
      <c r="J50" s="4"/>
    </row>
    <row r="51" spans="1:10" ht="30" customHeight="1" x14ac:dyDescent="0.2">
      <c r="A51" s="35" t="s">
        <v>207</v>
      </c>
      <c r="B51" s="36" t="s">
        <v>155</v>
      </c>
      <c r="C51" s="37" t="s">
        <v>245</v>
      </c>
      <c r="D51" s="38" t="s">
        <v>173</v>
      </c>
      <c r="E51" s="39" t="s">
        <v>53</v>
      </c>
      <c r="F51" s="39">
        <v>0.5</v>
      </c>
      <c r="G51" s="33">
        <v>0.5</v>
      </c>
      <c r="H51" s="40" t="s">
        <v>184</v>
      </c>
      <c r="I51" s="41" t="s">
        <v>335</v>
      </c>
      <c r="J51" s="41"/>
    </row>
    <row r="52" spans="1:10" ht="30" customHeight="1" x14ac:dyDescent="0.2">
      <c r="A52" s="11" t="s">
        <v>207</v>
      </c>
      <c r="B52" s="14" t="s">
        <v>66</v>
      </c>
      <c r="C52" s="12" t="s">
        <v>109</v>
      </c>
      <c r="D52" s="17" t="s">
        <v>110</v>
      </c>
      <c r="E52" s="16" t="s">
        <v>53</v>
      </c>
      <c r="F52" s="16">
        <v>6</v>
      </c>
      <c r="G52" s="19">
        <v>6</v>
      </c>
      <c r="H52" s="3" t="s">
        <v>176</v>
      </c>
      <c r="I52" s="4" t="s">
        <v>181</v>
      </c>
      <c r="J52" s="4"/>
    </row>
    <row r="53" spans="1:10" ht="30" customHeight="1" x14ac:dyDescent="0.2">
      <c r="A53" s="11" t="s">
        <v>207</v>
      </c>
      <c r="B53" s="14" t="s">
        <v>67</v>
      </c>
      <c r="C53" s="12" t="s">
        <v>20</v>
      </c>
      <c r="D53" s="17" t="s">
        <v>119</v>
      </c>
      <c r="E53" s="16" t="s">
        <v>53</v>
      </c>
      <c r="F53" s="16">
        <v>3</v>
      </c>
      <c r="G53" s="19">
        <v>3</v>
      </c>
      <c r="H53" s="3" t="s">
        <v>184</v>
      </c>
      <c r="I53" s="4" t="s">
        <v>182</v>
      </c>
      <c r="J53" s="4"/>
    </row>
    <row r="54" spans="1:10" ht="30" customHeight="1" x14ac:dyDescent="0.2">
      <c r="A54" s="11" t="s">
        <v>207</v>
      </c>
      <c r="B54" s="14" t="s">
        <v>90</v>
      </c>
      <c r="C54" s="12" t="s">
        <v>95</v>
      </c>
      <c r="D54" s="17" t="s">
        <v>115</v>
      </c>
      <c r="E54" s="16" t="s">
        <v>53</v>
      </c>
      <c r="F54" s="16">
        <v>3</v>
      </c>
      <c r="G54" s="19">
        <v>3</v>
      </c>
      <c r="H54" s="3" t="s">
        <v>336</v>
      </c>
      <c r="I54" s="4" t="s">
        <v>183</v>
      </c>
      <c r="J54" s="4"/>
    </row>
    <row r="55" spans="1:10" ht="30" customHeight="1" x14ac:dyDescent="0.2">
      <c r="A55" s="11" t="s">
        <v>207</v>
      </c>
      <c r="B55" s="14" t="s">
        <v>69</v>
      </c>
      <c r="C55" s="12" t="s">
        <v>227</v>
      </c>
      <c r="D55" s="17" t="s">
        <v>59</v>
      </c>
      <c r="E55" s="16" t="s">
        <v>8</v>
      </c>
      <c r="F55" s="16">
        <v>6</v>
      </c>
      <c r="G55" s="19">
        <v>6</v>
      </c>
      <c r="H55" s="3" t="s">
        <v>337</v>
      </c>
      <c r="I55" s="4" t="s">
        <v>185</v>
      </c>
      <c r="J55" s="4"/>
    </row>
    <row r="56" spans="1:10" ht="30" customHeight="1" x14ac:dyDescent="0.2">
      <c r="A56" s="11" t="s">
        <v>207</v>
      </c>
      <c r="B56" s="14" t="s">
        <v>70</v>
      </c>
      <c r="C56" s="12" t="s">
        <v>246</v>
      </c>
      <c r="D56" s="17" t="s">
        <v>186</v>
      </c>
      <c r="E56" s="16" t="s">
        <v>187</v>
      </c>
      <c r="F56" s="16">
        <v>12</v>
      </c>
      <c r="G56" s="19">
        <v>12</v>
      </c>
      <c r="H56" s="3" t="s">
        <v>338</v>
      </c>
      <c r="I56" s="4" t="s">
        <v>188</v>
      </c>
      <c r="J56" s="4"/>
    </row>
    <row r="57" spans="1:10" ht="30" customHeight="1" x14ac:dyDescent="0.2">
      <c r="A57" s="11" t="s">
        <v>172</v>
      </c>
      <c r="B57" s="14" t="s">
        <v>71</v>
      </c>
      <c r="C57" s="12" t="s">
        <v>113</v>
      </c>
      <c r="D57" s="17" t="s">
        <v>28</v>
      </c>
      <c r="E57" s="3" t="s">
        <v>8</v>
      </c>
      <c r="F57" s="3">
        <v>12</v>
      </c>
      <c r="G57" s="19">
        <v>12</v>
      </c>
      <c r="H57" s="13" t="s">
        <v>290</v>
      </c>
      <c r="I57" s="13" t="s">
        <v>85</v>
      </c>
      <c r="J57" s="4" t="s">
        <v>168</v>
      </c>
    </row>
    <row r="58" spans="1:10" ht="30" customHeight="1" x14ac:dyDescent="0.2">
      <c r="A58" s="11" t="s">
        <v>120</v>
      </c>
      <c r="B58" s="14" t="s">
        <v>92</v>
      </c>
      <c r="C58" s="12" t="s">
        <v>113</v>
      </c>
      <c r="D58" s="7" t="s">
        <v>114</v>
      </c>
      <c r="E58" s="3" t="s">
        <v>8</v>
      </c>
      <c r="F58" s="13">
        <v>6</v>
      </c>
      <c r="G58" s="19">
        <v>4</v>
      </c>
      <c r="H58" s="3" t="s">
        <v>126</v>
      </c>
      <c r="I58" s="4" t="s">
        <v>149</v>
      </c>
      <c r="J58" s="4" t="s">
        <v>131</v>
      </c>
    </row>
    <row r="59" spans="1:10" ht="30" customHeight="1" x14ac:dyDescent="0.2">
      <c r="A59" s="11" t="s">
        <v>207</v>
      </c>
      <c r="B59" s="14" t="s">
        <v>71</v>
      </c>
      <c r="C59" s="12" t="s">
        <v>113</v>
      </c>
      <c r="D59" s="7" t="s">
        <v>28</v>
      </c>
      <c r="E59" s="16" t="s">
        <v>8</v>
      </c>
      <c r="F59" s="16">
        <v>4</v>
      </c>
      <c r="G59" s="19">
        <v>4</v>
      </c>
      <c r="H59" s="3" t="s">
        <v>339</v>
      </c>
      <c r="I59" s="4" t="s">
        <v>189</v>
      </c>
      <c r="J59" s="4"/>
    </row>
    <row r="60" spans="1:10" ht="30" customHeight="1" x14ac:dyDescent="0.2">
      <c r="A60" s="11" t="s">
        <v>207</v>
      </c>
      <c r="B60" s="14" t="s">
        <v>208</v>
      </c>
      <c r="C60" s="12" t="s">
        <v>346</v>
      </c>
      <c r="D60" s="7" t="s">
        <v>347</v>
      </c>
      <c r="E60" s="16" t="s">
        <v>8</v>
      </c>
      <c r="F60" s="16">
        <v>0.5</v>
      </c>
      <c r="G60" s="19">
        <v>0.5</v>
      </c>
      <c r="H60" s="3" t="s">
        <v>342</v>
      </c>
      <c r="I60" s="4" t="s">
        <v>345</v>
      </c>
      <c r="J60" s="4"/>
    </row>
    <row r="61" spans="1:10" ht="30" customHeight="1" x14ac:dyDescent="0.2">
      <c r="A61" s="11" t="s">
        <v>207</v>
      </c>
      <c r="B61" s="14" t="s">
        <v>208</v>
      </c>
      <c r="C61" s="12" t="s">
        <v>217</v>
      </c>
      <c r="D61" s="7" t="s">
        <v>190</v>
      </c>
      <c r="E61" s="16" t="s">
        <v>8</v>
      </c>
      <c r="F61" s="16">
        <v>8</v>
      </c>
      <c r="G61" s="19">
        <v>8</v>
      </c>
      <c r="H61" s="3" t="s">
        <v>340</v>
      </c>
      <c r="I61" s="4" t="s">
        <v>191</v>
      </c>
      <c r="J61" s="4"/>
    </row>
    <row r="62" spans="1:10" ht="30" customHeight="1" x14ac:dyDescent="0.2">
      <c r="A62" s="11" t="s">
        <v>207</v>
      </c>
      <c r="B62" s="14" t="s">
        <v>208</v>
      </c>
      <c r="C62" s="12" t="s">
        <v>217</v>
      </c>
      <c r="D62" s="7" t="s">
        <v>190</v>
      </c>
      <c r="E62" s="16" t="s">
        <v>8</v>
      </c>
      <c r="F62" s="16">
        <v>8</v>
      </c>
      <c r="G62" s="19">
        <v>8</v>
      </c>
      <c r="H62" s="3" t="s">
        <v>192</v>
      </c>
      <c r="I62" s="4" t="s">
        <v>193</v>
      </c>
      <c r="J62" s="4"/>
    </row>
    <row r="63" spans="1:10" ht="30" customHeight="1" x14ac:dyDescent="0.2">
      <c r="A63" s="11" t="s">
        <v>207</v>
      </c>
      <c r="B63" s="14" t="s">
        <v>208</v>
      </c>
      <c r="C63" s="12" t="s">
        <v>217</v>
      </c>
      <c r="D63" s="7" t="s">
        <v>190</v>
      </c>
      <c r="E63" s="16" t="s">
        <v>8</v>
      </c>
      <c r="F63" s="16">
        <v>8</v>
      </c>
      <c r="G63" s="19">
        <v>8</v>
      </c>
      <c r="H63" s="3" t="s">
        <v>341</v>
      </c>
      <c r="I63" s="4" t="s">
        <v>194</v>
      </c>
      <c r="J63" s="4"/>
    </row>
    <row r="64" spans="1:10" ht="30" customHeight="1" x14ac:dyDescent="0.2">
      <c r="A64" s="11" t="s">
        <v>207</v>
      </c>
      <c r="B64" s="14" t="s">
        <v>208</v>
      </c>
      <c r="C64" s="12" t="s">
        <v>217</v>
      </c>
      <c r="D64" s="7" t="s">
        <v>190</v>
      </c>
      <c r="E64" s="16" t="s">
        <v>8</v>
      </c>
      <c r="F64" s="16">
        <v>4</v>
      </c>
      <c r="G64" s="19">
        <v>4</v>
      </c>
      <c r="H64" s="3" t="s">
        <v>195</v>
      </c>
      <c r="I64" s="4" t="s">
        <v>196</v>
      </c>
      <c r="J64" s="4"/>
    </row>
    <row r="65" spans="1:10" ht="30" customHeight="1" x14ac:dyDescent="0.2">
      <c r="A65" s="11" t="s">
        <v>207</v>
      </c>
      <c r="B65" s="14" t="s">
        <v>72</v>
      </c>
      <c r="C65" s="12" t="s">
        <v>105</v>
      </c>
      <c r="D65" s="7" t="s">
        <v>106</v>
      </c>
      <c r="E65" s="16" t="s">
        <v>53</v>
      </c>
      <c r="F65" s="16">
        <v>2</v>
      </c>
      <c r="G65" s="19">
        <v>2</v>
      </c>
      <c r="H65" s="3" t="s">
        <v>342</v>
      </c>
      <c r="I65" s="4" t="s">
        <v>198</v>
      </c>
      <c r="J65" s="4"/>
    </row>
    <row r="66" spans="1:10" ht="30" customHeight="1" x14ac:dyDescent="0.2">
      <c r="A66" s="11" t="s">
        <v>207</v>
      </c>
      <c r="B66" s="14" t="s">
        <v>72</v>
      </c>
      <c r="C66" s="12" t="s">
        <v>247</v>
      </c>
      <c r="D66" s="7" t="s">
        <v>56</v>
      </c>
      <c r="E66" s="16" t="s">
        <v>53</v>
      </c>
      <c r="F66" s="16">
        <v>2</v>
      </c>
      <c r="G66" s="19">
        <v>2</v>
      </c>
      <c r="H66" s="3" t="s">
        <v>184</v>
      </c>
      <c r="I66" s="4" t="s">
        <v>197</v>
      </c>
      <c r="J66" s="4"/>
    </row>
    <row r="67" spans="1:10" ht="30" customHeight="1" x14ac:dyDescent="0.2">
      <c r="A67" s="11" t="s">
        <v>207</v>
      </c>
      <c r="B67" s="14" t="s">
        <v>72</v>
      </c>
      <c r="C67" s="12" t="s">
        <v>35</v>
      </c>
      <c r="D67" s="7" t="s">
        <v>36</v>
      </c>
      <c r="E67" s="16" t="s">
        <v>53</v>
      </c>
      <c r="F67" s="16">
        <v>1</v>
      </c>
      <c r="G67" s="19">
        <v>1</v>
      </c>
      <c r="H67" s="3" t="s">
        <v>184</v>
      </c>
      <c r="I67" s="4" t="s">
        <v>199</v>
      </c>
      <c r="J67" s="4"/>
    </row>
    <row r="68" spans="1:10" ht="30" customHeight="1" x14ac:dyDescent="0.2">
      <c r="A68" s="11" t="s">
        <v>207</v>
      </c>
      <c r="B68" s="14" t="s">
        <v>209</v>
      </c>
      <c r="C68" s="12" t="s">
        <v>248</v>
      </c>
      <c r="D68" s="7" t="s">
        <v>200</v>
      </c>
      <c r="E68" s="16" t="s">
        <v>187</v>
      </c>
      <c r="F68" s="16">
        <v>3</v>
      </c>
      <c r="G68" s="19">
        <v>3</v>
      </c>
      <c r="H68" s="3" t="s">
        <v>176</v>
      </c>
      <c r="I68" s="4" t="s">
        <v>201</v>
      </c>
      <c r="J68" s="4" t="s">
        <v>202</v>
      </c>
    </row>
    <row r="69" spans="1:10" ht="30" customHeight="1" x14ac:dyDescent="0.2">
      <c r="A69" s="11" t="s">
        <v>88</v>
      </c>
      <c r="B69" s="14" t="s">
        <v>64</v>
      </c>
      <c r="C69" s="12" t="s">
        <v>7</v>
      </c>
      <c r="D69" s="3" t="s">
        <v>13</v>
      </c>
      <c r="E69" s="3" t="s">
        <v>8</v>
      </c>
      <c r="F69" s="13">
        <v>6</v>
      </c>
      <c r="G69" s="19">
        <v>9</v>
      </c>
      <c r="H69" s="3" t="s">
        <v>42</v>
      </c>
      <c r="I69" s="4" t="s">
        <v>10</v>
      </c>
      <c r="J69" s="4" t="s">
        <v>271</v>
      </c>
    </row>
    <row r="70" spans="1:10" ht="30" customHeight="1" x14ac:dyDescent="0.2">
      <c r="A70" s="11" t="s">
        <v>88</v>
      </c>
      <c r="B70" s="14" t="s">
        <v>64</v>
      </c>
      <c r="C70" s="12" t="s">
        <v>48</v>
      </c>
      <c r="D70" s="3" t="s">
        <v>74</v>
      </c>
      <c r="E70" s="3" t="s">
        <v>8</v>
      </c>
      <c r="F70" s="13">
        <v>6</v>
      </c>
      <c r="G70" s="19">
        <v>6</v>
      </c>
      <c r="H70" s="3" t="s">
        <v>272</v>
      </c>
      <c r="I70" s="4" t="s">
        <v>49</v>
      </c>
      <c r="J70" s="4" t="s">
        <v>270</v>
      </c>
    </row>
    <row r="71" spans="1:10" ht="30" customHeight="1" x14ac:dyDescent="0.2">
      <c r="A71" s="11" t="s">
        <v>88</v>
      </c>
      <c r="B71" s="24" t="s">
        <v>87</v>
      </c>
      <c r="C71" s="12" t="s">
        <v>314</v>
      </c>
      <c r="D71" s="4" t="s">
        <v>74</v>
      </c>
      <c r="E71" s="3"/>
      <c r="F71" s="16">
        <v>3</v>
      </c>
      <c r="G71" s="19">
        <v>3</v>
      </c>
      <c r="H71" s="3" t="s">
        <v>74</v>
      </c>
      <c r="I71" s="4" t="s">
        <v>318</v>
      </c>
      <c r="J71" s="4" t="s">
        <v>317</v>
      </c>
    </row>
    <row r="72" spans="1:10" ht="30" customHeight="1" x14ac:dyDescent="0.2">
      <c r="A72" s="11" t="s">
        <v>88</v>
      </c>
      <c r="B72" s="14" t="s">
        <v>62</v>
      </c>
      <c r="C72" s="14" t="s">
        <v>11</v>
      </c>
      <c r="D72" s="7" t="s">
        <v>12</v>
      </c>
      <c r="E72" s="3" t="s">
        <v>8</v>
      </c>
      <c r="F72" s="15">
        <v>3</v>
      </c>
      <c r="G72" s="20">
        <v>6</v>
      </c>
      <c r="H72" s="3" t="s">
        <v>272</v>
      </c>
      <c r="I72" s="3" t="s">
        <v>14</v>
      </c>
      <c r="J72" s="3"/>
    </row>
    <row r="73" spans="1:10" ht="30" customHeight="1" x14ac:dyDescent="0.2">
      <c r="A73" s="11" t="s">
        <v>88</v>
      </c>
      <c r="B73" s="14" t="s">
        <v>63</v>
      </c>
      <c r="C73" s="12" t="s">
        <v>15</v>
      </c>
      <c r="D73" s="3" t="s">
        <v>16</v>
      </c>
      <c r="E73" s="3" t="s">
        <v>8</v>
      </c>
      <c r="F73" s="13">
        <v>12</v>
      </c>
      <c r="G73" s="19">
        <v>6</v>
      </c>
      <c r="H73" s="3" t="s">
        <v>37</v>
      </c>
      <c r="I73" s="4" t="s">
        <v>17</v>
      </c>
      <c r="J73" s="4" t="s">
        <v>276</v>
      </c>
    </row>
    <row r="74" spans="1:10" ht="30" customHeight="1" x14ac:dyDescent="0.2">
      <c r="A74" s="11" t="s">
        <v>88</v>
      </c>
      <c r="B74" s="14" t="s">
        <v>66</v>
      </c>
      <c r="C74" s="12" t="s">
        <v>47</v>
      </c>
      <c r="D74" s="3" t="s">
        <v>18</v>
      </c>
      <c r="E74" s="3" t="s">
        <v>8</v>
      </c>
      <c r="F74" s="13">
        <v>6</v>
      </c>
      <c r="G74" s="19">
        <v>6</v>
      </c>
      <c r="H74" s="3" t="s">
        <v>9</v>
      </c>
      <c r="I74" s="4" t="s">
        <v>19</v>
      </c>
      <c r="J74" s="4" t="s">
        <v>77</v>
      </c>
    </row>
    <row r="75" spans="1:10" ht="30" customHeight="1" x14ac:dyDescent="0.2">
      <c r="A75" s="11" t="s">
        <v>88</v>
      </c>
      <c r="B75" s="14" t="s">
        <v>67</v>
      </c>
      <c r="C75" s="12" t="s">
        <v>20</v>
      </c>
      <c r="D75" s="7" t="s">
        <v>21</v>
      </c>
      <c r="E75" s="3" t="s">
        <v>8</v>
      </c>
      <c r="F75" s="13">
        <v>6</v>
      </c>
      <c r="G75" s="19">
        <v>6</v>
      </c>
      <c r="H75" s="3" t="s">
        <v>43</v>
      </c>
      <c r="I75" s="4" t="s">
        <v>75</v>
      </c>
      <c r="J75" s="4"/>
    </row>
    <row r="76" spans="1:10" ht="30" customHeight="1" x14ac:dyDescent="0.2">
      <c r="A76" s="11" t="s">
        <v>88</v>
      </c>
      <c r="B76" s="14" t="s">
        <v>68</v>
      </c>
      <c r="C76" s="12" t="s">
        <v>25</v>
      </c>
      <c r="D76" s="7" t="s">
        <v>26</v>
      </c>
      <c r="E76" s="3" t="s">
        <v>8</v>
      </c>
      <c r="F76" s="13">
        <v>3</v>
      </c>
      <c r="G76" s="19">
        <v>6</v>
      </c>
      <c r="H76" s="3" t="s">
        <v>45</v>
      </c>
      <c r="I76" s="4" t="s">
        <v>27</v>
      </c>
      <c r="J76" s="4" t="s">
        <v>78</v>
      </c>
    </row>
    <row r="77" spans="1:10" ht="30" customHeight="1" x14ac:dyDescent="0.2">
      <c r="A77" s="11" t="s">
        <v>88</v>
      </c>
      <c r="B77" s="14" t="s">
        <v>68</v>
      </c>
      <c r="C77" s="12" t="s">
        <v>22</v>
      </c>
      <c r="D77" s="7" t="s">
        <v>23</v>
      </c>
      <c r="E77" s="3" t="s">
        <v>8</v>
      </c>
      <c r="F77" s="13">
        <v>7</v>
      </c>
      <c r="G77" s="19">
        <v>6</v>
      </c>
      <c r="H77" s="3" t="s">
        <v>45</v>
      </c>
      <c r="I77" s="4" t="s">
        <v>24</v>
      </c>
      <c r="J77" s="4" t="s">
        <v>78</v>
      </c>
    </row>
    <row r="78" spans="1:10" ht="30" customHeight="1" x14ac:dyDescent="0.2">
      <c r="A78" s="11" t="s">
        <v>88</v>
      </c>
      <c r="B78" s="14" t="s">
        <v>69</v>
      </c>
      <c r="C78" s="12" t="s">
        <v>274</v>
      </c>
      <c r="D78" s="3" t="s">
        <v>59</v>
      </c>
      <c r="E78" s="3" t="s">
        <v>53</v>
      </c>
      <c r="F78" s="13">
        <v>6</v>
      </c>
      <c r="G78" s="19">
        <v>6</v>
      </c>
      <c r="H78" s="3" t="s">
        <v>43</v>
      </c>
      <c r="I78" s="4" t="s">
        <v>251</v>
      </c>
      <c r="J78" s="4" t="s">
        <v>76</v>
      </c>
    </row>
    <row r="79" spans="1:10" ht="30" customHeight="1" x14ac:dyDescent="0.2">
      <c r="A79" s="11" t="s">
        <v>88</v>
      </c>
      <c r="B79" s="14" t="s">
        <v>71</v>
      </c>
      <c r="C79" s="12" t="s">
        <v>113</v>
      </c>
      <c r="D79" s="3" t="s">
        <v>28</v>
      </c>
      <c r="E79" s="3" t="s">
        <v>8</v>
      </c>
      <c r="F79" s="13">
        <v>12</v>
      </c>
      <c r="G79" s="19">
        <v>12</v>
      </c>
      <c r="H79" s="3" t="s">
        <v>30</v>
      </c>
      <c r="I79" s="4" t="s">
        <v>29</v>
      </c>
      <c r="J79" s="4" t="s">
        <v>77</v>
      </c>
    </row>
    <row r="80" spans="1:10" ht="30" customHeight="1" x14ac:dyDescent="0.2">
      <c r="A80" s="11" t="s">
        <v>220</v>
      </c>
      <c r="B80" s="14" t="s">
        <v>71</v>
      </c>
      <c r="C80" s="12" t="s">
        <v>113</v>
      </c>
      <c r="D80" s="7" t="s">
        <v>28</v>
      </c>
      <c r="E80" s="16"/>
      <c r="F80" s="16">
        <v>4</v>
      </c>
      <c r="G80" s="19">
        <v>4</v>
      </c>
      <c r="H80" s="3"/>
      <c r="I80" s="4" t="s">
        <v>234</v>
      </c>
      <c r="J80" s="4" t="s">
        <v>225</v>
      </c>
    </row>
    <row r="81" spans="1:10" ht="30" customHeight="1" x14ac:dyDescent="0.2">
      <c r="A81" s="18" t="s">
        <v>88</v>
      </c>
      <c r="B81" s="14" t="s">
        <v>72</v>
      </c>
      <c r="C81" s="12" t="s">
        <v>35</v>
      </c>
      <c r="D81" s="3" t="s">
        <v>36</v>
      </c>
      <c r="E81" s="3" t="s">
        <v>8</v>
      </c>
      <c r="F81" s="13">
        <v>10</v>
      </c>
      <c r="G81" s="19">
        <v>6</v>
      </c>
      <c r="H81" s="3" t="s">
        <v>37</v>
      </c>
      <c r="I81" s="4" t="s">
        <v>38</v>
      </c>
      <c r="J81" s="4" t="s">
        <v>275</v>
      </c>
    </row>
    <row r="82" spans="1:10" ht="30" customHeight="1" x14ac:dyDescent="0.2">
      <c r="A82" s="11" t="s">
        <v>88</v>
      </c>
      <c r="B82" s="14" t="s">
        <v>73</v>
      </c>
      <c r="C82" s="12" t="s">
        <v>51</v>
      </c>
      <c r="D82" s="3" t="s">
        <v>41</v>
      </c>
      <c r="E82" s="3" t="s">
        <v>8</v>
      </c>
      <c r="F82" s="13">
        <v>6</v>
      </c>
      <c r="G82" s="19">
        <v>3</v>
      </c>
      <c r="H82" s="3" t="s">
        <v>44</v>
      </c>
      <c r="I82" s="4" t="s">
        <v>52</v>
      </c>
      <c r="J82" s="4" t="s">
        <v>278</v>
      </c>
    </row>
    <row r="83" spans="1:10" ht="30" customHeight="1" x14ac:dyDescent="0.2">
      <c r="A83" s="18" t="s">
        <v>88</v>
      </c>
      <c r="B83" s="14" t="s">
        <v>73</v>
      </c>
      <c r="C83" s="12" t="s">
        <v>46</v>
      </c>
      <c r="D83" s="7" t="s">
        <v>39</v>
      </c>
      <c r="E83" s="3" t="s">
        <v>8</v>
      </c>
      <c r="F83" s="13">
        <v>8</v>
      </c>
      <c r="G83" s="19">
        <v>6</v>
      </c>
      <c r="H83" s="3" t="s">
        <v>44</v>
      </c>
      <c r="I83" s="4" t="s">
        <v>40</v>
      </c>
      <c r="J83" s="4" t="s">
        <v>277</v>
      </c>
    </row>
    <row r="84" spans="1:10" ht="30" customHeight="1" x14ac:dyDescent="0.2">
      <c r="A84" s="18" t="s">
        <v>88</v>
      </c>
      <c r="B84" s="14" t="s">
        <v>87</v>
      </c>
      <c r="C84" s="12" t="s">
        <v>383</v>
      </c>
      <c r="D84" s="4" t="s">
        <v>74</v>
      </c>
      <c r="E84" s="3" t="s">
        <v>53</v>
      </c>
      <c r="F84" s="13">
        <v>3</v>
      </c>
      <c r="G84" s="19">
        <v>3</v>
      </c>
      <c r="H84" s="3" t="s">
        <v>44</v>
      </c>
      <c r="I84" s="4" t="s">
        <v>384</v>
      </c>
      <c r="J84" s="4" t="s">
        <v>385</v>
      </c>
    </row>
    <row r="85" spans="1:10" ht="30" customHeight="1" x14ac:dyDescent="0.2">
      <c r="A85" s="18" t="s">
        <v>220</v>
      </c>
      <c r="B85" s="24" t="s">
        <v>87</v>
      </c>
      <c r="C85" s="12" t="s">
        <v>314</v>
      </c>
      <c r="D85" s="4" t="s">
        <v>316</v>
      </c>
      <c r="E85" s="3"/>
      <c r="F85" s="16">
        <v>3</v>
      </c>
      <c r="G85" s="19">
        <v>3</v>
      </c>
      <c r="H85" s="3" t="s">
        <v>316</v>
      </c>
      <c r="I85" s="4" t="s">
        <v>318</v>
      </c>
      <c r="J85" s="4" t="s">
        <v>371</v>
      </c>
    </row>
    <row r="86" spans="1:10" ht="30" customHeight="1" x14ac:dyDescent="0.2">
      <c r="A86" s="18" t="s">
        <v>220</v>
      </c>
      <c r="B86" s="14" t="s">
        <v>61</v>
      </c>
      <c r="C86" s="12" t="s">
        <v>256</v>
      </c>
      <c r="D86" s="7" t="s">
        <v>266</v>
      </c>
      <c r="E86" s="16"/>
      <c r="F86" s="16">
        <v>6</v>
      </c>
      <c r="G86" s="19">
        <v>4</v>
      </c>
      <c r="H86" s="3"/>
      <c r="I86" s="4" t="s">
        <v>230</v>
      </c>
      <c r="J86" s="4" t="s">
        <v>296</v>
      </c>
    </row>
    <row r="87" spans="1:10" ht="30" customHeight="1" x14ac:dyDescent="0.2">
      <c r="A87" s="11" t="s">
        <v>220</v>
      </c>
      <c r="B87" s="14" t="s">
        <v>61</v>
      </c>
      <c r="C87" s="12" t="s">
        <v>256</v>
      </c>
      <c r="D87" s="7" t="s">
        <v>266</v>
      </c>
      <c r="E87" s="16"/>
      <c r="F87" s="16">
        <v>6</v>
      </c>
      <c r="G87" s="19">
        <v>4</v>
      </c>
      <c r="H87" s="3"/>
      <c r="I87" s="4" t="s">
        <v>229</v>
      </c>
      <c r="J87" s="4" t="s">
        <v>222</v>
      </c>
    </row>
    <row r="88" spans="1:10" ht="30" customHeight="1" x14ac:dyDescent="0.2">
      <c r="A88" s="11" t="s">
        <v>220</v>
      </c>
      <c r="B88" s="14" t="s">
        <v>61</v>
      </c>
      <c r="C88" s="12" t="s">
        <v>256</v>
      </c>
      <c r="D88" s="7" t="s">
        <v>266</v>
      </c>
      <c r="E88" s="16"/>
      <c r="F88" s="16">
        <v>2.4</v>
      </c>
      <c r="G88" s="19">
        <v>4</v>
      </c>
      <c r="H88" s="3"/>
      <c r="I88" s="4" t="s">
        <v>231</v>
      </c>
      <c r="J88" s="4" t="s">
        <v>222</v>
      </c>
    </row>
    <row r="89" spans="1:10" ht="30" customHeight="1" x14ac:dyDescent="0.2">
      <c r="A89" s="11" t="s">
        <v>220</v>
      </c>
      <c r="B89" s="14" t="s">
        <v>365</v>
      </c>
      <c r="C89" s="12" t="s">
        <v>250</v>
      </c>
      <c r="D89" s="7" t="s">
        <v>297</v>
      </c>
      <c r="E89" s="16"/>
      <c r="F89" s="16">
        <v>3</v>
      </c>
      <c r="G89" s="19">
        <v>3</v>
      </c>
      <c r="H89" s="3"/>
      <c r="I89" s="4" t="s">
        <v>368</v>
      </c>
      <c r="J89" s="4" t="s">
        <v>223</v>
      </c>
    </row>
    <row r="90" spans="1:10" ht="30" customHeight="1" x14ac:dyDescent="0.2">
      <c r="A90" s="11" t="s">
        <v>220</v>
      </c>
      <c r="B90" s="14" t="s">
        <v>365</v>
      </c>
      <c r="C90" s="12" t="s">
        <v>254</v>
      </c>
      <c r="D90" s="7" t="s">
        <v>297</v>
      </c>
      <c r="E90" s="16"/>
      <c r="F90" s="16">
        <v>3</v>
      </c>
      <c r="G90" s="19">
        <v>2</v>
      </c>
      <c r="H90" s="3"/>
      <c r="I90" s="4" t="s">
        <v>369</v>
      </c>
      <c r="J90" s="4" t="s">
        <v>298</v>
      </c>
    </row>
    <row r="91" spans="1:10" ht="30" customHeight="1" x14ac:dyDescent="0.2">
      <c r="A91" s="11" t="s">
        <v>220</v>
      </c>
      <c r="B91" s="14" t="s">
        <v>155</v>
      </c>
      <c r="C91" s="12" t="s">
        <v>250</v>
      </c>
      <c r="D91" s="7" t="s">
        <v>178</v>
      </c>
      <c r="E91" s="16"/>
      <c r="F91" s="16">
        <v>1</v>
      </c>
      <c r="G91" s="19">
        <v>3</v>
      </c>
      <c r="H91" s="3"/>
      <c r="I91" s="4" t="s">
        <v>255</v>
      </c>
      <c r="J91" s="4" t="s">
        <v>226</v>
      </c>
    </row>
    <row r="92" spans="1:10" ht="30" customHeight="1" x14ac:dyDescent="0.2">
      <c r="A92" s="11" t="s">
        <v>220</v>
      </c>
      <c r="B92" s="14" t="s">
        <v>155</v>
      </c>
      <c r="C92" s="12" t="s">
        <v>245</v>
      </c>
      <c r="D92" s="7" t="s">
        <v>173</v>
      </c>
      <c r="E92" s="16"/>
      <c r="F92" s="16">
        <v>1</v>
      </c>
      <c r="G92" s="19">
        <v>2</v>
      </c>
      <c r="H92" s="3"/>
      <c r="I92" s="4" t="s">
        <v>299</v>
      </c>
      <c r="J92" s="4" t="s">
        <v>300</v>
      </c>
    </row>
    <row r="93" spans="1:10" ht="30" customHeight="1" x14ac:dyDescent="0.2">
      <c r="A93" s="11" t="s">
        <v>220</v>
      </c>
      <c r="B93" s="14" t="s">
        <v>66</v>
      </c>
      <c r="C93" s="12" t="s">
        <v>103</v>
      </c>
      <c r="D93" s="7" t="s">
        <v>104</v>
      </c>
      <c r="E93" s="16"/>
      <c r="F93" s="16">
        <v>8</v>
      </c>
      <c r="G93" s="19">
        <v>4</v>
      </c>
      <c r="H93" s="3"/>
      <c r="I93" s="4" t="s">
        <v>232</v>
      </c>
      <c r="J93" s="4" t="s">
        <v>221</v>
      </c>
    </row>
    <row r="94" spans="1:10" ht="30" customHeight="1" x14ac:dyDescent="0.2">
      <c r="A94" s="11" t="s">
        <v>220</v>
      </c>
      <c r="B94" s="14" t="s">
        <v>66</v>
      </c>
      <c r="C94" s="12" t="s">
        <v>309</v>
      </c>
      <c r="D94" s="7"/>
      <c r="E94" s="3"/>
      <c r="F94" s="13">
        <v>6</v>
      </c>
      <c r="G94" s="19">
        <v>6</v>
      </c>
      <c r="H94" s="3"/>
      <c r="I94" s="4" t="s">
        <v>308</v>
      </c>
      <c r="J94" s="32" t="s">
        <v>370</v>
      </c>
    </row>
    <row r="95" spans="1:10" ht="30" customHeight="1" x14ac:dyDescent="0.2">
      <c r="A95" s="11" t="s">
        <v>220</v>
      </c>
      <c r="B95" s="14" t="s">
        <v>68</v>
      </c>
      <c r="C95" s="12" t="s">
        <v>103</v>
      </c>
      <c r="D95" s="7" t="s">
        <v>104</v>
      </c>
      <c r="E95" s="16"/>
      <c r="F95" s="16">
        <v>8</v>
      </c>
      <c r="G95" s="19">
        <v>4</v>
      </c>
      <c r="H95" s="3"/>
      <c r="I95" s="4" t="s">
        <v>232</v>
      </c>
      <c r="J95" s="4" t="s">
        <v>233</v>
      </c>
    </row>
    <row r="96" spans="1:10" ht="30" customHeight="1" x14ac:dyDescent="0.2">
      <c r="A96" s="11" t="s">
        <v>220</v>
      </c>
      <c r="B96" s="14" t="s">
        <v>69</v>
      </c>
      <c r="C96" s="12" t="s">
        <v>227</v>
      </c>
      <c r="D96" s="7" t="s">
        <v>59</v>
      </c>
      <c r="E96" s="16" t="s">
        <v>53</v>
      </c>
      <c r="F96" s="16">
        <v>6</v>
      </c>
      <c r="G96" s="19">
        <v>6</v>
      </c>
      <c r="H96" s="3"/>
      <c r="I96" s="4" t="s">
        <v>301</v>
      </c>
      <c r="J96" s="4" t="s">
        <v>223</v>
      </c>
    </row>
    <row r="97" spans="1:10" ht="30" customHeight="1" x14ac:dyDescent="0.2">
      <c r="A97" s="11" t="s">
        <v>220</v>
      </c>
      <c r="B97" s="14" t="s">
        <v>69</v>
      </c>
      <c r="C97" s="12" t="s">
        <v>227</v>
      </c>
      <c r="D97" s="7" t="s">
        <v>59</v>
      </c>
      <c r="E97" s="16" t="s">
        <v>53</v>
      </c>
      <c r="F97" s="16">
        <v>4</v>
      </c>
      <c r="G97" s="19">
        <v>4</v>
      </c>
      <c r="H97" s="3"/>
      <c r="I97" s="4" t="s">
        <v>302</v>
      </c>
      <c r="J97" s="4" t="s">
        <v>224</v>
      </c>
    </row>
    <row r="98" spans="1:10" ht="30" customHeight="1" x14ac:dyDescent="0.2">
      <c r="A98" s="11" t="s">
        <v>220</v>
      </c>
      <c r="B98" s="14" t="s">
        <v>69</v>
      </c>
      <c r="C98" s="12" t="s">
        <v>227</v>
      </c>
      <c r="D98" s="3" t="s">
        <v>59</v>
      </c>
      <c r="E98" s="16"/>
      <c r="F98" s="16">
        <v>2</v>
      </c>
      <c r="G98" s="19">
        <v>2</v>
      </c>
      <c r="H98" s="3"/>
      <c r="I98" s="4" t="s">
        <v>252</v>
      </c>
      <c r="J98" s="4" t="s">
        <v>76</v>
      </c>
    </row>
    <row r="99" spans="1:10" ht="30" customHeight="1" x14ac:dyDescent="0.2">
      <c r="A99" s="11" t="s">
        <v>220</v>
      </c>
      <c r="B99" s="14" t="s">
        <v>70</v>
      </c>
      <c r="C99" s="12" t="s">
        <v>250</v>
      </c>
      <c r="D99" s="7" t="s">
        <v>186</v>
      </c>
      <c r="E99" s="16"/>
      <c r="F99" s="16">
        <v>4</v>
      </c>
      <c r="G99" s="19">
        <v>4</v>
      </c>
      <c r="H99" s="3"/>
      <c r="I99" s="4" t="s">
        <v>219</v>
      </c>
      <c r="J99" s="4" t="s">
        <v>223</v>
      </c>
    </row>
    <row r="100" spans="1:10" ht="30" customHeight="1" x14ac:dyDescent="0.2">
      <c r="A100" s="11" t="s">
        <v>220</v>
      </c>
      <c r="B100" s="14" t="s">
        <v>70</v>
      </c>
      <c r="C100" s="12" t="s">
        <v>82</v>
      </c>
      <c r="D100" s="7" t="s">
        <v>83</v>
      </c>
      <c r="E100" s="3" t="s">
        <v>8</v>
      </c>
      <c r="F100" s="3">
        <v>6</v>
      </c>
      <c r="G100" s="19">
        <v>4.5</v>
      </c>
      <c r="H100" s="13"/>
      <c r="I100" s="13" t="s">
        <v>84</v>
      </c>
      <c r="J100" s="4" t="s">
        <v>306</v>
      </c>
    </row>
    <row r="101" spans="1:10" ht="30" customHeight="1" x14ac:dyDescent="0.2">
      <c r="A101" s="11" t="s">
        <v>220</v>
      </c>
      <c r="B101" s="14" t="s">
        <v>70</v>
      </c>
      <c r="C101" s="12" t="s">
        <v>32</v>
      </c>
      <c r="D101" s="7" t="s">
        <v>33</v>
      </c>
      <c r="E101" s="3" t="s">
        <v>8</v>
      </c>
      <c r="F101" s="3">
        <v>6</v>
      </c>
      <c r="G101" s="19">
        <v>4.5</v>
      </c>
      <c r="H101" s="13"/>
      <c r="I101" s="13" t="s">
        <v>34</v>
      </c>
      <c r="J101" s="4" t="s">
        <v>306</v>
      </c>
    </row>
    <row r="102" spans="1:10" ht="30" customHeight="1" x14ac:dyDescent="0.2">
      <c r="A102" s="11" t="s">
        <v>207</v>
      </c>
      <c r="B102" s="14" t="s">
        <v>89</v>
      </c>
      <c r="C102" s="12" t="s">
        <v>249</v>
      </c>
      <c r="D102" s="7" t="s">
        <v>203</v>
      </c>
      <c r="E102" s="16" t="s">
        <v>8</v>
      </c>
      <c r="F102" s="16">
        <v>4</v>
      </c>
      <c r="G102" s="19">
        <v>4</v>
      </c>
      <c r="H102" s="3" t="s">
        <v>204</v>
      </c>
      <c r="I102" s="4" t="s">
        <v>205</v>
      </c>
      <c r="J102" s="4"/>
    </row>
    <row r="103" spans="1:10" ht="30" customHeight="1" x14ac:dyDescent="0.2">
      <c r="A103" s="25" t="s">
        <v>120</v>
      </c>
      <c r="B103" s="26" t="s">
        <v>89</v>
      </c>
      <c r="C103" s="27" t="s">
        <v>20</v>
      </c>
      <c r="D103" s="28" t="s">
        <v>21</v>
      </c>
      <c r="E103" s="30" t="s">
        <v>8</v>
      </c>
      <c r="F103" s="34">
        <v>5</v>
      </c>
      <c r="G103" s="29">
        <v>0</v>
      </c>
      <c r="H103" s="30" t="s">
        <v>121</v>
      </c>
      <c r="I103" s="31" t="s">
        <v>135</v>
      </c>
      <c r="J103" s="31" t="s">
        <v>324</v>
      </c>
    </row>
    <row r="104" spans="1:10" ht="30" customHeight="1" x14ac:dyDescent="0.2">
      <c r="A104" s="79" t="s">
        <v>120</v>
      </c>
      <c r="B104" s="26" t="s">
        <v>89</v>
      </c>
      <c r="C104" s="27" t="s">
        <v>20</v>
      </c>
      <c r="D104" s="28" t="s">
        <v>21</v>
      </c>
      <c r="E104" s="30" t="s">
        <v>53</v>
      </c>
      <c r="F104" s="34">
        <v>4</v>
      </c>
      <c r="G104" s="29">
        <v>0</v>
      </c>
      <c r="H104" s="30" t="s">
        <v>320</v>
      </c>
      <c r="I104" s="31" t="s">
        <v>148</v>
      </c>
      <c r="J104" s="31" t="s">
        <v>327</v>
      </c>
    </row>
    <row r="105" spans="1:10" ht="30" customHeight="1" x14ac:dyDescent="0.2">
      <c r="A105" s="18" t="s">
        <v>220</v>
      </c>
      <c r="B105" s="14" t="s">
        <v>208</v>
      </c>
      <c r="C105" s="12" t="s">
        <v>250</v>
      </c>
      <c r="D105" s="7" t="s">
        <v>310</v>
      </c>
      <c r="E105" s="3"/>
      <c r="F105" s="13"/>
      <c r="G105" s="19">
        <v>4</v>
      </c>
      <c r="H105" s="3"/>
      <c r="I105" s="4" t="s">
        <v>311</v>
      </c>
      <c r="J105" s="4" t="s">
        <v>312</v>
      </c>
    </row>
    <row r="106" spans="1:10" ht="30" customHeight="1" x14ac:dyDescent="0.2">
      <c r="A106" s="18" t="s">
        <v>220</v>
      </c>
      <c r="B106" s="14" t="s">
        <v>208</v>
      </c>
      <c r="C106" s="12" t="s">
        <v>217</v>
      </c>
      <c r="D106" s="7" t="s">
        <v>190</v>
      </c>
      <c r="E106" s="3"/>
      <c r="F106" s="13">
        <v>5</v>
      </c>
      <c r="G106" s="19">
        <v>5</v>
      </c>
      <c r="H106" s="3"/>
      <c r="I106" s="4" t="s">
        <v>308</v>
      </c>
      <c r="J106" s="32"/>
    </row>
    <row r="107" spans="1:10" ht="30" customHeight="1" x14ac:dyDescent="0.2">
      <c r="A107" s="18" t="s">
        <v>220</v>
      </c>
      <c r="B107" s="14" t="s">
        <v>208</v>
      </c>
      <c r="C107" s="12" t="s">
        <v>217</v>
      </c>
      <c r="D107" s="7" t="s">
        <v>190</v>
      </c>
      <c r="E107" s="16"/>
      <c r="F107" s="16">
        <v>8</v>
      </c>
      <c r="G107" s="19">
        <v>1</v>
      </c>
      <c r="H107" s="3"/>
      <c r="I107" s="4" t="s">
        <v>237</v>
      </c>
      <c r="J107" s="4" t="s">
        <v>303</v>
      </c>
    </row>
    <row r="108" spans="1:10" ht="30" customHeight="1" x14ac:dyDescent="0.2">
      <c r="A108" s="18" t="s">
        <v>220</v>
      </c>
      <c r="B108" s="14" t="s">
        <v>208</v>
      </c>
      <c r="C108" s="12" t="s">
        <v>218</v>
      </c>
      <c r="D108" s="7" t="s">
        <v>268</v>
      </c>
      <c r="E108" s="16"/>
      <c r="F108" s="16">
        <v>8</v>
      </c>
      <c r="G108" s="19">
        <v>3</v>
      </c>
      <c r="H108" s="3"/>
      <c r="I108" s="4" t="s">
        <v>238</v>
      </c>
      <c r="J108" s="4" t="s">
        <v>304</v>
      </c>
    </row>
    <row r="109" spans="1:10" ht="30" customHeight="1" x14ac:dyDescent="0.25">
      <c r="A109" s="22"/>
      <c r="B109" s="22"/>
      <c r="C109" s="22"/>
      <c r="D109" s="22"/>
      <c r="E109" s="22"/>
      <c r="F109" s="22"/>
      <c r="G109" s="21">
        <f>SUBTOTAL(9,Table1[PM''s estimated ])</f>
        <v>444</v>
      </c>
      <c r="H109" s="23"/>
      <c r="I109" s="22"/>
      <c r="J109" s="22"/>
    </row>
    <row r="110" spans="1:10" ht="30" customHeight="1" x14ac:dyDescent="0.2"/>
    <row r="111" spans="1:10" ht="30" customHeight="1" x14ac:dyDescent="0.2"/>
    <row r="112" spans="1:10" ht="30" customHeight="1" x14ac:dyDescent="0.2"/>
    <row r="113" ht="30" customHeight="1" x14ac:dyDescent="0.2"/>
    <row r="114" ht="30" customHeight="1" x14ac:dyDescent="0.2"/>
    <row r="115" ht="30" customHeight="1" x14ac:dyDescent="0.2"/>
    <row r="116" ht="30" customHeight="1" x14ac:dyDescent="0.2"/>
    <row r="117" ht="30" customHeight="1" x14ac:dyDescent="0.2"/>
    <row r="118" ht="30" customHeight="1" x14ac:dyDescent="0.2"/>
    <row r="119" ht="30" customHeight="1" x14ac:dyDescent="0.2"/>
    <row r="120" ht="30" customHeight="1" x14ac:dyDescent="0.2"/>
    <row r="121" ht="30" customHeight="1" x14ac:dyDescent="0.2"/>
    <row r="122" ht="30" customHeight="1" x14ac:dyDescent="0.2"/>
    <row r="123" ht="30" customHeight="1" x14ac:dyDescent="0.2"/>
    <row r="124" ht="30" customHeight="1" x14ac:dyDescent="0.2"/>
    <row r="125" ht="30" customHeight="1" x14ac:dyDescent="0.2"/>
    <row r="126" ht="30" customHeight="1" x14ac:dyDescent="0.2"/>
    <row r="127" ht="30" customHeight="1" x14ac:dyDescent="0.2"/>
    <row r="128" ht="30" customHeight="1" x14ac:dyDescent="0.2"/>
    <row r="129" ht="30" customHeight="1" x14ac:dyDescent="0.2"/>
    <row r="130" ht="30" customHeight="1" x14ac:dyDescent="0.2"/>
    <row r="131" ht="30" customHeight="1" x14ac:dyDescent="0.2"/>
    <row r="132" ht="30" customHeight="1" x14ac:dyDescent="0.2"/>
    <row r="133" ht="30" customHeight="1" x14ac:dyDescent="0.2"/>
    <row r="134" ht="30" customHeight="1" x14ac:dyDescent="0.2"/>
    <row r="135" ht="30" customHeight="1" x14ac:dyDescent="0.2"/>
    <row r="136" ht="30" customHeight="1" x14ac:dyDescent="0.2"/>
    <row r="137" ht="30" customHeight="1" x14ac:dyDescent="0.2"/>
    <row r="138" ht="30" customHeight="1" x14ac:dyDescent="0.2"/>
  </sheetData>
  <customSheetViews>
    <customSheetView guid="{0AAB5E24-D396-41B0-9177-D1A7B5C74500}" showPageBreaks="1" fitToPage="1" printArea="1" topLeftCell="A10">
      <selection activeCell="G15" sqref="G15"/>
      <pageMargins left="0.78740157499999996" right="0.78740157499999996" top="0.984251969" bottom="0.984251969" header="0.4921259845" footer="0.4921259845"/>
      <pageSetup paperSize="8" scale="88" orientation="landscape" horizontalDpi="300" verticalDpi="300" r:id="rId1"/>
      <headerFooter alignWithMargins="0"/>
    </customSheetView>
    <customSheetView guid="{70C9F1A8-2C4F-4FB5-962D-19CF0A9E740B}">
      <selection activeCell="D29" sqref="D29"/>
      <pageMargins left="0.78740157499999996" right="0.78740157499999996" top="0.984251969" bottom="0.984251969" header="0.4921259845" footer="0.4921259845"/>
      <pageSetup paperSize="9" orientation="landscape" horizontalDpi="300" verticalDpi="300" r:id="rId2"/>
      <headerFooter alignWithMargins="0"/>
    </customSheetView>
    <customSheetView guid="{F7D7789C-FBAC-431D-A9A9-71EC61653D62}" topLeftCell="A10">
      <selection activeCell="G32" sqref="G32"/>
      <pageMargins left="0.78740157499999996" right="0.78740157499999996" top="0.984251969" bottom="0.984251969" header="0.4921259845" footer="0.4921259845"/>
      <pageSetup paperSize="9" orientation="landscape" horizontalDpi="300" verticalDpi="300" r:id="rId3"/>
      <headerFooter alignWithMargins="0"/>
    </customSheetView>
    <customSheetView guid="{C820A875-0E22-46D9-869C-BD2F25C73CAE}">
      <selection activeCell="F14" sqref="F14"/>
      <pageMargins left="0.78740157499999996" right="0.78740157499999996" top="0.984251969" bottom="0.984251969" header="0.4921259845" footer="0.4921259845"/>
      <pageSetup paperSize="9" orientation="landscape" horizontalDpi="300" verticalDpi="300" r:id="rId4"/>
      <headerFooter alignWithMargins="0"/>
    </customSheetView>
    <customSheetView guid="{8B8D0B4A-1C50-4BE2-AE92-DB16F109CE92}" topLeftCell="A6">
      <selection activeCell="A22" sqref="A22"/>
      <pageMargins left="0.78740157499999996" right="0.78740157499999996" top="0.984251969" bottom="0.984251969" header="0.4921259845" footer="0.4921259845"/>
      <pageSetup paperSize="9" orientation="landscape" horizontalDpi="300" verticalDpi="300" r:id="rId5"/>
      <headerFooter alignWithMargins="0"/>
    </customSheetView>
    <customSheetView guid="{149FA714-E1B7-4ADC-B778-E25391C40B7D}" showRuler="0">
      <selection activeCell="D2" sqref="D2"/>
      <pageMargins left="0.78740157499999996" right="0.78740157499999996" top="0.984251969" bottom="0.984251969" header="0.4921259845" footer="0.4921259845"/>
      <pageSetup paperSize="9" orientation="landscape" horizontalDpi="300" verticalDpi="300" r:id="rId6"/>
      <headerFooter alignWithMargins="0"/>
    </customSheetView>
    <customSheetView guid="{07B7A4B4-0642-4742-AD16-FE89B68C3969}" showPageBreaks="1" topLeftCell="B1">
      <selection activeCell="G7" sqref="G7"/>
      <pageMargins left="0.78740157499999996" right="0.78740157499999996" top="0.984251969" bottom="0.984251969" header="0.4921259845" footer="0.4921259845"/>
      <pageSetup paperSize="9" orientation="landscape" horizontalDpi="300" verticalDpi="300" r:id="rId7"/>
      <headerFooter alignWithMargins="0"/>
    </customSheetView>
  </customSheetViews>
  <mergeCells count="2">
    <mergeCell ref="A1:H1"/>
    <mergeCell ref="A4:H4"/>
  </mergeCells>
  <phoneticPr fontId="1" type="noConversion"/>
  <dataValidations count="1">
    <dataValidation type="list" allowBlank="1" showInputMessage="1" showErrorMessage="1" sqref="A7:A108" xr:uid="{00000000-0002-0000-0000-000000000000}">
      <formula1>"CIEMAT, EPFL,IPPLM,MPG,VTT"</formula1>
    </dataValidation>
  </dataValidations>
  <pageMargins left="0.78740157499999996" right="0.78740157499999996" top="0.984251969" bottom="0.984251969" header="0.4921259845" footer="0.4921259845"/>
  <pageSetup paperSize="9" scale="17" orientation="landscape" r:id="rId8"/>
  <headerFooter alignWithMargins="0"/>
  <tableParts count="1">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52EFF-5C01-469A-A2AE-5DB11A1EFFBD}">
  <dimension ref="A1:I28"/>
  <sheetViews>
    <sheetView workbookViewId="0">
      <selection activeCell="H6" sqref="H6"/>
    </sheetView>
  </sheetViews>
  <sheetFormatPr defaultRowHeight="12.75" x14ac:dyDescent="0.2"/>
  <cols>
    <col min="1" max="1" width="18.140625" customWidth="1"/>
    <col min="2" max="2" width="20.85546875" customWidth="1"/>
    <col min="3" max="3" width="21.28515625" customWidth="1"/>
    <col min="4" max="4" width="15.7109375" customWidth="1"/>
    <col min="5" max="5" width="17.42578125" customWidth="1"/>
    <col min="6" max="6" width="16.7109375" customWidth="1"/>
    <col min="7" max="7" width="20.28515625" customWidth="1"/>
    <col min="8" max="9" width="63.42578125" customWidth="1"/>
  </cols>
  <sheetData>
    <row r="1" spans="1:9" ht="23.25" x14ac:dyDescent="0.35">
      <c r="A1" s="84" t="s">
        <v>382</v>
      </c>
      <c r="B1" s="85"/>
      <c r="C1" s="85"/>
      <c r="D1" s="85"/>
      <c r="E1" s="85"/>
      <c r="F1" s="85"/>
      <c r="G1" s="85"/>
      <c r="H1" s="85"/>
      <c r="I1" s="85"/>
    </row>
    <row r="2" spans="1:9" ht="25.5" x14ac:dyDescent="0.35">
      <c r="A2" s="53"/>
      <c r="H2" s="2"/>
      <c r="I2" s="2"/>
    </row>
    <row r="3" spans="1:9" ht="41.25" customHeight="1" x14ac:dyDescent="0.2">
      <c r="A3" s="54" t="s">
        <v>373</v>
      </c>
      <c r="B3" s="55" t="s">
        <v>0</v>
      </c>
      <c r="C3" s="56" t="s">
        <v>215</v>
      </c>
      <c r="D3" s="56" t="s">
        <v>2</v>
      </c>
      <c r="E3" s="56" t="s">
        <v>5</v>
      </c>
      <c r="F3" s="56" t="s">
        <v>374</v>
      </c>
      <c r="G3" s="56" t="s">
        <v>377</v>
      </c>
      <c r="H3" s="56" t="s">
        <v>375</v>
      </c>
      <c r="I3" s="57" t="s">
        <v>376</v>
      </c>
    </row>
    <row r="4" spans="1:9" ht="30" customHeight="1" x14ac:dyDescent="0.2">
      <c r="A4" s="73" t="s">
        <v>381</v>
      </c>
      <c r="B4" s="75" t="s">
        <v>380</v>
      </c>
      <c r="C4" s="59" t="s">
        <v>155</v>
      </c>
      <c r="D4" s="58" t="s">
        <v>53</v>
      </c>
      <c r="E4" s="60">
        <v>3</v>
      </c>
      <c r="F4" s="60"/>
      <c r="G4" s="71" t="s">
        <v>172</v>
      </c>
      <c r="H4" s="61" t="s">
        <v>378</v>
      </c>
      <c r="I4" s="72" t="s">
        <v>379</v>
      </c>
    </row>
    <row r="5" spans="1:9" ht="30" customHeight="1" x14ac:dyDescent="0.2">
      <c r="A5" s="73" t="s">
        <v>228</v>
      </c>
      <c r="B5" s="75" t="s">
        <v>269</v>
      </c>
      <c r="C5" s="59" t="s">
        <v>209</v>
      </c>
      <c r="D5" s="58" t="s">
        <v>53</v>
      </c>
      <c r="E5" s="62">
        <v>3</v>
      </c>
      <c r="F5" s="62"/>
      <c r="G5" s="71" t="s">
        <v>220</v>
      </c>
      <c r="H5" s="63"/>
      <c r="I5" s="64" t="s">
        <v>305</v>
      </c>
    </row>
    <row r="6" spans="1:9" ht="30" customHeight="1" x14ac:dyDescent="0.2">
      <c r="A6" s="74" t="s">
        <v>243</v>
      </c>
      <c r="B6" s="76" t="s">
        <v>33</v>
      </c>
      <c r="C6" s="59" t="s">
        <v>70</v>
      </c>
      <c r="D6" s="58" t="s">
        <v>53</v>
      </c>
      <c r="E6" s="62">
        <v>6</v>
      </c>
      <c r="F6" s="62"/>
      <c r="G6" s="71" t="s">
        <v>220</v>
      </c>
      <c r="H6" s="63" t="s">
        <v>60</v>
      </c>
      <c r="I6" s="64" t="s">
        <v>307</v>
      </c>
    </row>
    <row r="7" spans="1:9" ht="30" customHeight="1" x14ac:dyDescent="0.2">
      <c r="A7" s="73"/>
      <c r="B7" s="75"/>
      <c r="C7" s="59"/>
      <c r="D7" s="58"/>
      <c r="E7" s="62"/>
      <c r="F7" s="62"/>
      <c r="G7" s="71"/>
      <c r="H7" s="63"/>
      <c r="I7" s="64"/>
    </row>
    <row r="8" spans="1:9" ht="30" customHeight="1" x14ac:dyDescent="0.2">
      <c r="A8" s="73"/>
      <c r="B8" s="75"/>
      <c r="C8" s="59"/>
      <c r="D8" s="58"/>
      <c r="E8" s="62"/>
      <c r="F8" s="62"/>
      <c r="G8" s="71"/>
      <c r="H8" s="63"/>
      <c r="I8" s="64"/>
    </row>
    <row r="9" spans="1:9" ht="30" customHeight="1" x14ac:dyDescent="0.2">
      <c r="A9" s="73"/>
      <c r="B9" s="75"/>
      <c r="C9" s="59"/>
      <c r="D9" s="58"/>
      <c r="E9" s="62"/>
      <c r="F9" s="62"/>
      <c r="G9" s="71"/>
      <c r="H9" s="63"/>
      <c r="I9" s="64"/>
    </row>
    <row r="10" spans="1:9" ht="30" customHeight="1" x14ac:dyDescent="0.2">
      <c r="A10" s="73"/>
      <c r="B10" s="75"/>
      <c r="C10" s="59"/>
      <c r="D10" s="58"/>
      <c r="E10" s="62"/>
      <c r="F10" s="62"/>
      <c r="G10" s="71"/>
      <c r="H10" s="63"/>
      <c r="I10" s="64"/>
    </row>
    <row r="11" spans="1:9" ht="30" customHeight="1" x14ac:dyDescent="0.2">
      <c r="A11" s="74"/>
      <c r="B11" s="77"/>
      <c r="C11" s="59"/>
      <c r="D11" s="58"/>
      <c r="E11" s="62"/>
      <c r="F11" s="62"/>
      <c r="G11" s="71"/>
      <c r="H11" s="63"/>
      <c r="I11" s="64"/>
    </row>
    <row r="12" spans="1:9" ht="30" customHeight="1" x14ac:dyDescent="0.2">
      <c r="A12" s="74"/>
      <c r="B12" s="65"/>
      <c r="C12" s="59"/>
      <c r="D12" s="58"/>
      <c r="E12" s="62"/>
      <c r="F12" s="62"/>
      <c r="G12" s="71"/>
      <c r="H12" s="63"/>
      <c r="I12" s="64"/>
    </row>
    <row r="13" spans="1:9" ht="30" customHeight="1" x14ac:dyDescent="0.2">
      <c r="A13" s="73"/>
      <c r="B13" s="78"/>
      <c r="C13" s="67"/>
      <c r="D13" s="66"/>
      <c r="E13" s="68"/>
      <c r="F13" s="68"/>
      <c r="G13" s="71"/>
      <c r="H13" s="69"/>
      <c r="I13" s="70"/>
    </row>
    <row r="14" spans="1:9" ht="20.100000000000001" customHeight="1" x14ac:dyDescent="0.2"/>
    <row r="15" spans="1:9" ht="20.100000000000001" customHeight="1" x14ac:dyDescent="0.2"/>
    <row r="16" spans="1:9" ht="20.100000000000001" customHeight="1" x14ac:dyDescent="0.2"/>
    <row r="17" ht="20.100000000000001" customHeight="1" x14ac:dyDescent="0.2"/>
    <row r="18" ht="20.100000000000001" customHeight="1" x14ac:dyDescent="0.2"/>
    <row r="19" ht="20.100000000000001" customHeight="1" x14ac:dyDescent="0.2"/>
    <row r="20" ht="20.100000000000001" customHeight="1" x14ac:dyDescent="0.2"/>
    <row r="21" ht="20.100000000000001" customHeight="1" x14ac:dyDescent="0.2"/>
    <row r="22" ht="20.100000000000001" customHeight="1" x14ac:dyDescent="0.2"/>
    <row r="23" ht="20.100000000000001" customHeight="1" x14ac:dyDescent="0.2"/>
    <row r="24" ht="20.100000000000001" customHeight="1" x14ac:dyDescent="0.2"/>
    <row r="25" ht="20.100000000000001" customHeight="1" x14ac:dyDescent="0.2"/>
    <row r="26" ht="20.100000000000001" customHeight="1" x14ac:dyDescent="0.2"/>
    <row r="27" ht="20.100000000000001" customHeight="1" x14ac:dyDescent="0.2"/>
    <row r="28" ht="20.100000000000001" customHeight="1" x14ac:dyDescent="0.2"/>
  </sheetData>
  <mergeCells count="1">
    <mergeCell ref="A1:I1"/>
  </mergeCells>
  <dataValidations count="1">
    <dataValidation type="list" allowBlank="1" showInputMessage="1" showErrorMessage="1" sqref="G4:G13" xr:uid="{9F28020D-A964-4F87-996E-5B79D573E66C}">
      <formula1>"CIEMAT, EPFL,IPPLM,MPG,VTT"</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ACH_manpower balance</vt:lpstr>
      <vt:lpstr>ACH_Tasks_2023</vt:lpstr>
      <vt:lpstr>Rejected_projects</vt:lpstr>
      <vt:lpstr>ACH_Tasks_2023!Print_Area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Ribeiro, Tiago</dc:creator>
  <cp:lastModifiedBy>Kalupin Denis</cp:lastModifiedBy>
  <cp:lastPrinted>2022-09-16T06:18:14Z</cp:lastPrinted>
  <dcterms:created xsi:type="dcterms:W3CDTF">2013-11-28T08:38:31Z</dcterms:created>
  <dcterms:modified xsi:type="dcterms:W3CDTF">2022-10-25T09:17:22Z</dcterms:modified>
</cp:coreProperties>
</file>