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pivotTables/pivotTable1.xml" ContentType="application/vnd.openxmlformats-officedocument.spreadsheetml.pivotTable+xml"/>
  <Override PartName="/xl/drawings/drawing1.xml" ContentType="application/vnd.openxmlformats-officedocument.drawing+xml"/>
  <Override PartName="/xl/tables/table3.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2.xml" ContentType="application/vnd.openxmlformats-officedocument.spreadsheetml.pivotTab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hidePivotFieldList="1" defaultThemeVersion="124226"/>
  <mc:AlternateContent xmlns:mc="http://schemas.openxmlformats.org/markup-compatibility/2006">
    <mc:Choice Requires="x15">
      <x15ac:absPath xmlns:x15ac="http://schemas.microsoft.com/office/spreadsheetml/2010/11/ac" url="W:\EUROFUSION HORIZON EUROPE\FSD Fusion Science Department\4. AC - Advanced Computing\1. PLANNING (PMP, Budget)\ACH AWP\"/>
    </mc:Choice>
  </mc:AlternateContent>
  <xr:revisionPtr revIDLastSave="0" documentId="13_ncr:1_{F51B771E-4BA2-4250-9AD7-D07F847A2E42}" xr6:coauthVersionLast="47" xr6:coauthVersionMax="47" xr10:uidLastSave="{00000000-0000-0000-0000-000000000000}"/>
  <bookViews>
    <workbookView xWindow="-120" yWindow="-120" windowWidth="29040" windowHeight="17640" activeTab="2" xr2:uid="{00000000-000D-0000-FFFF-FFFF00000000}"/>
  </bookViews>
  <sheets>
    <sheet name="ACH_tasks" sheetId="1" r:id="rId1"/>
    <sheet name="ACH_manpower balance" sheetId="4" r:id="rId2"/>
    <sheet name="Project_summary" sheetId="6" r:id="rId3"/>
    <sheet name="CODE_summary" sheetId="7" r:id="rId4"/>
  </sheets>
  <definedNames>
    <definedName name="_xlnm.Print_Area" localSheetId="0">ACH_tasks!$B$1:$H$412</definedName>
    <definedName name="Z_0AAB5E24_D396_41B0_9177_D1A7B5C74500_.wvu.PrintArea" localSheetId="0" hidden="1">ACH_tasks!$B$1:$H$412</definedName>
  </definedNames>
  <calcPr calcId="191029"/>
  <customWorkbookViews>
    <customWorkbookView name="Hender, Tim C - Personal View" guid="{0AAB5E24-D396-41B0-9177-D1A7B5C74500}" mergeInterval="0" personalView="1" maximized="1" xWindow="-8" yWindow="-8" windowWidth="1696" windowHeight="1026" activeSheetId="1"/>
    <customWorkbookView name="Kamendje Richard - Personal View" guid="{70C9F1A8-2C4F-4FB5-962D-19CF0A9E740B}" mergeInterval="0" personalView="1" maximized="1" windowWidth="1436" windowHeight="675" activeSheetId="1"/>
    <customWorkbookView name="Voitsekhovitch Irina - Personal View" guid="{F7D7789C-FBAC-431D-A9A9-71EC61653D62}" mergeInterval="0" personalView="1" maximized="1" windowWidth="1772" windowHeight="825" activeSheetId="1"/>
    <customWorkbookView name="Roman - Persönliche Ansicht" guid="{C820A875-0E22-46D9-869C-BD2F25C73CAE}" mergeInterval="0" personalView="1" maximized="1" xWindow="1" yWindow="1" windowWidth="1676" windowHeight="820" activeSheetId="1"/>
    <customWorkbookView name="Ribeiro, Tiago - Personal View" guid="{8B8D0B4A-1C50-4BE2-AE92-DB16F109CE92}" mergeInterval="0" personalView="1" maximized="1" windowWidth="1508" windowHeight="720" activeSheetId="1"/>
    <customWorkbookView name="thender - Personal View" guid="{149FA714-E1B7-4ADC-B778-E25391C40B7D}" mergeInterval="0" personalView="1" maximized="1" windowWidth="1362" windowHeight="502" activeSheetId="1"/>
    <customWorkbookView name="Hatzky, Roman - Personal View" guid="{07B7A4B4-0642-4742-AD16-FE89B68C3969}" mergeInterval="0" personalView="1" maximized="1" windowWidth="1588" windowHeight="740" activeSheetId="1"/>
  </customWorkbookViews>
  <pivotCaches>
    <pivotCache cacheId="5" r:id="rId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6" l="1"/>
  <c r="G4" i="6" s="1"/>
  <c r="F5" i="6"/>
  <c r="G5" i="6" s="1"/>
  <c r="F6" i="6"/>
  <c r="G6" i="6" s="1"/>
  <c r="F7" i="6"/>
  <c r="G7" i="6" s="1"/>
  <c r="F8" i="6"/>
  <c r="G8" i="6" s="1"/>
  <c r="F9" i="6"/>
  <c r="G9" i="6" s="1"/>
  <c r="F10" i="6"/>
  <c r="G10" i="6" s="1"/>
  <c r="F11" i="6"/>
  <c r="G11" i="6" s="1"/>
  <c r="F12" i="6"/>
  <c r="G12" i="6" s="1"/>
  <c r="F13" i="6"/>
  <c r="G13" i="6" s="1"/>
  <c r="F14" i="6"/>
  <c r="G14" i="6" s="1"/>
  <c r="F15" i="6"/>
  <c r="G15" i="6" s="1"/>
  <c r="F16" i="6"/>
  <c r="G16" i="6" s="1"/>
  <c r="F17" i="6"/>
  <c r="G17" i="6" s="1"/>
  <c r="K2" i="4"/>
  <c r="K7" i="4"/>
  <c r="K12" i="4"/>
  <c r="K17" i="4"/>
  <c r="K22" i="4"/>
  <c r="K3" i="4"/>
  <c r="K8" i="4"/>
  <c r="K13" i="4"/>
  <c r="K18" i="4"/>
  <c r="K23" i="4"/>
  <c r="K4" i="4"/>
  <c r="K9" i="4"/>
  <c r="K14" i="4"/>
  <c r="K19" i="4"/>
  <c r="K24" i="4"/>
  <c r="K5" i="4"/>
  <c r="K10" i="4"/>
  <c r="K15" i="4"/>
  <c r="K20" i="4"/>
  <c r="K25" i="4"/>
  <c r="K6" i="4"/>
  <c r="K11" i="4"/>
  <c r="K16" i="4"/>
  <c r="K21" i="4"/>
  <c r="K26" i="4"/>
  <c r="J2" i="4"/>
  <c r="J7" i="4"/>
  <c r="J12" i="4"/>
  <c r="J17" i="4"/>
  <c r="J22" i="4"/>
  <c r="J3" i="4"/>
  <c r="J8" i="4"/>
  <c r="J13" i="4"/>
  <c r="J18" i="4"/>
  <c r="J23" i="4"/>
  <c r="J4" i="4"/>
  <c r="J9" i="4"/>
  <c r="J14" i="4"/>
  <c r="J19" i="4"/>
  <c r="J24" i="4"/>
  <c r="J5" i="4"/>
  <c r="J10" i="4"/>
  <c r="J15" i="4"/>
  <c r="J20" i="4"/>
  <c r="J25" i="4"/>
  <c r="J6" i="4"/>
  <c r="J11" i="4"/>
  <c r="J16" i="4"/>
  <c r="J21" i="4"/>
  <c r="J26" i="4"/>
  <c r="I2" i="4"/>
  <c r="I7" i="4"/>
  <c r="I12" i="4"/>
  <c r="I17" i="4"/>
  <c r="I22" i="4"/>
  <c r="I3" i="4"/>
  <c r="I8" i="4"/>
  <c r="I13" i="4"/>
  <c r="I18" i="4"/>
  <c r="I23" i="4"/>
  <c r="I4" i="4"/>
  <c r="I9" i="4"/>
  <c r="I14" i="4"/>
  <c r="I19" i="4"/>
  <c r="I24" i="4"/>
  <c r="I5" i="4"/>
  <c r="I10" i="4"/>
  <c r="I15" i="4"/>
  <c r="I20" i="4"/>
  <c r="I25" i="4"/>
  <c r="I6" i="4"/>
  <c r="I11" i="4"/>
  <c r="I16" i="4"/>
  <c r="I21" i="4"/>
  <c r="I26" i="4"/>
  <c r="H2" i="4"/>
  <c r="H7" i="4"/>
  <c r="H12" i="4"/>
  <c r="H17" i="4"/>
  <c r="H22" i="4"/>
  <c r="H3" i="4"/>
  <c r="H8" i="4"/>
  <c r="H13" i="4"/>
  <c r="H18" i="4"/>
  <c r="H23" i="4"/>
  <c r="H4" i="4"/>
  <c r="H9" i="4"/>
  <c r="H14" i="4"/>
  <c r="H19" i="4"/>
  <c r="H24" i="4"/>
  <c r="H5" i="4"/>
  <c r="H10" i="4"/>
  <c r="H15" i="4"/>
  <c r="H20" i="4"/>
  <c r="H25" i="4"/>
  <c r="H6" i="4"/>
  <c r="H11" i="4"/>
  <c r="H16" i="4"/>
  <c r="H21" i="4"/>
  <c r="H26" i="4"/>
  <c r="G2" i="4"/>
  <c r="G7" i="4"/>
  <c r="G12" i="4"/>
  <c r="G17" i="4"/>
  <c r="G22" i="4"/>
  <c r="G3" i="4"/>
  <c r="G8" i="4"/>
  <c r="G13" i="4"/>
  <c r="G18" i="4"/>
  <c r="G23" i="4"/>
  <c r="G4" i="4"/>
  <c r="G9" i="4"/>
  <c r="G14" i="4"/>
  <c r="G19" i="4"/>
  <c r="G24" i="4"/>
  <c r="G5" i="4"/>
  <c r="G10" i="4"/>
  <c r="G15" i="4"/>
  <c r="G20" i="4"/>
  <c r="G25" i="4"/>
  <c r="G6" i="4"/>
  <c r="G11" i="4"/>
  <c r="G16" i="4"/>
  <c r="G21" i="4"/>
  <c r="G26" i="4"/>
  <c r="F2" i="4"/>
  <c r="F7" i="4"/>
  <c r="F12" i="4"/>
  <c r="F17" i="4"/>
  <c r="F22" i="4"/>
  <c r="F3" i="4"/>
  <c r="F8" i="4"/>
  <c r="F13" i="4"/>
  <c r="F18" i="4"/>
  <c r="F23" i="4"/>
  <c r="F4" i="4"/>
  <c r="F9" i="4"/>
  <c r="F14" i="4"/>
  <c r="F19" i="4"/>
  <c r="F24" i="4"/>
  <c r="F5" i="4"/>
  <c r="F10" i="4"/>
  <c r="F15" i="4"/>
  <c r="F20" i="4"/>
  <c r="F25" i="4"/>
  <c r="F6" i="4"/>
  <c r="F11" i="4"/>
  <c r="F16" i="4"/>
  <c r="F21" i="4"/>
  <c r="F26" i="4"/>
  <c r="E12" i="4"/>
  <c r="E2" i="4"/>
  <c r="E7" i="4"/>
  <c r="E17" i="4"/>
  <c r="E22" i="4"/>
  <c r="E3" i="4"/>
  <c r="E8" i="4"/>
  <c r="E13" i="4"/>
  <c r="E18" i="4"/>
  <c r="E23" i="4"/>
  <c r="E4" i="4"/>
  <c r="E9" i="4"/>
  <c r="E14" i="4"/>
  <c r="E19" i="4"/>
  <c r="E24" i="4"/>
  <c r="E5" i="4"/>
  <c r="E10" i="4"/>
  <c r="E15" i="4"/>
  <c r="E20" i="4"/>
  <c r="E25" i="4"/>
  <c r="E6" i="4"/>
  <c r="E11" i="4"/>
  <c r="E16" i="4"/>
  <c r="E21" i="4"/>
  <c r="E26" i="4"/>
  <c r="C27" i="4"/>
  <c r="L3" i="4" l="1"/>
  <c r="L15" i="4"/>
  <c r="L6" i="4"/>
  <c r="L10" i="4"/>
  <c r="L5" i="4"/>
  <c r="L20" i="4"/>
  <c r="L2" i="4"/>
  <c r="L11" i="4"/>
  <c r="L22" i="4"/>
  <c r="L25" i="4"/>
  <c r="L16" i="4"/>
  <c r="L13" i="4"/>
  <c r="L8" i="4"/>
  <c r="L7" i="4"/>
  <c r="L12" i="4"/>
  <c r="L17" i="4"/>
  <c r="L23" i="4"/>
  <c r="L18" i="4"/>
  <c r="L21" i="4"/>
  <c r="L26" i="4"/>
  <c r="L19" i="4"/>
  <c r="L14" i="4"/>
  <c r="L9" i="4"/>
  <c r="L24" i="4"/>
  <c r="L4" i="4"/>
  <c r="K27" i="4"/>
  <c r="G27" i="4"/>
  <c r="H27" i="4"/>
  <c r="I27" i="4"/>
  <c r="E27" i="4"/>
  <c r="F27" i="4"/>
  <c r="J27" i="4"/>
  <c r="L27" i="4" l="1"/>
</calcChain>
</file>

<file path=xl/sharedStrings.xml><?xml version="1.0" encoding="utf-8"?>
<sst xmlns="http://schemas.openxmlformats.org/spreadsheetml/2006/main" count="2618" uniqueCount="669">
  <si>
    <t>Project Coordinator</t>
  </si>
  <si>
    <t>Comments</t>
  </si>
  <si>
    <t>ACH team members</t>
  </si>
  <si>
    <t xml:space="preserve">PM's requested </t>
  </si>
  <si>
    <t>S. Mochalskyy</t>
  </si>
  <si>
    <t>Regular benchmarks on Marconi-Fusion and Marconi 100 to help identify and resolve performance limiting issues</t>
  </si>
  <si>
    <t>STRUPHY</t>
  </si>
  <si>
    <t>Xin Wang</t>
  </si>
  <si>
    <t>Richard Kamendje</t>
  </si>
  <si>
    <t>STRUPHY is a hybrid MHD-kinetic finite element particle-in-cell (PIC) code that uses the framework of finite element exterior calculus (FEEC) for solving field equations. It is written in python and uses low-level Fortran kernels for code acceleration (coupling to python via f2py). While the PIC part of the code is already fully parallelized with a hybrid MPI/OpenMP approach (via mpi4py), the solution of large linear systems due to a fully implicit time stepping scheme is currently limited to one compute node. Therefore, it is required to speed up the solution of these linear systems by parallelization over multiple nodes and/or the usage of improved preconditioners (iterative solvers are used).</t>
  </si>
  <si>
    <t>REFMUL3</t>
  </si>
  <si>
    <t>Filipe da Silva</t>
  </si>
  <si>
    <t xml:space="preserve">Current status: A 3D parallel code with all field components included. It has a parallel hybrid implementation (OpenMP+MPI) with 3D domain decomposition and a XMDF/HDF5 parallel compressed binary and parallel VTK. REFMUL3 has been successfully tested and used on 
• Marconi-A1 Intel Broadwell partition (presently unavailable to Fusion). 
• Marconi-A2 KnightsLanding partition (discontinued).
• Marconi-A3 SkyLake partition.
REFMUL3 benchmarks demonstrated very good scaling on CPU HPCs.
Task to be performed: Adaptation of REFMUL3 to run on GPU HPCs.  
1- Using OpenACC
2- Using OpenMP
3- Distribution and Balancing workload between GPUs and CPUs
4- Solutions to integrate OpenCL or CUDA in the code with minimum disruption. 
</t>
  </si>
  <si>
    <t>Tobias Görler</t>
  </si>
  <si>
    <t xml:space="preserve">Support for GPU porting on Intel-GPU and future AMD systems for GENE - During the last five years, GENE has undergone a major refactoring introducing object oriented structures for almost all of the compute kernels in the Vlasov equation. The latter have also been ported to CUDA-based GPU architectures employing the gtensor library, a multi-dimensional array C++14 header-only library for hybrid GPU development, see https://github.com/wdmapp/gtensor. ACH support along these lines was already granted to start analyzing this approach and the source code with respect to efficiency and stream-lining in 2021. In 
2022, the focus is on porting new physics modules to GPU and prepare the code for future HPC systems in Europe. 
While great benefit could already be drawn from this support, it is clear that the integration of new physics modules will extend beyond 2022 and specialized manpower will be needed to tackle this challenge. Similarly, exploration and adaptations to new GPU hardware for a proper exploitation of future HPC architecture represents an on-going activity where expert knowledge as offered by the ACHs will be crucial. 
The detailed targets/milestones read as follows: 
(1) Porting of new physics modules - 2023 
(2) Exploration and adaptations to intel-GPU and future AMD architectures 2023 as preparation for future HPC systems in Europe - 
</t>
  </si>
  <si>
    <t>ORB5</t>
  </si>
  <si>
    <t>Thomas Hayward-Schneider</t>
  </si>
  <si>
    <t>PICLS</t>
  </si>
  <si>
    <t>Alberto Bottino</t>
  </si>
  <si>
    <t>PICLS uses the BSPLINES module for its solver in lower dimensions (1D and axisymmetric 2D). In 3D geometry, the memory footprint of the presently implemented field solver (serial) becomes prohibitive. At the same time, performance on massively parallel platforms has to remain scalable. This motivates the development of extensions of the field solver capabilities.</t>
  </si>
  <si>
    <t>GEMPIC-AMReX</t>
  </si>
  <si>
    <t>Eric Sonnendrücker</t>
  </si>
  <si>
    <t xml:space="preserve">We ask for general support in our effort to improve the performance and scalability of the code. In particular, the following tasks have been identified:
1.) Improve on the performance of the code on GPUs: The code has recently been ported to GPU by leveraging the capabilities of our base-code AMReX and we ask for support in improving the performance, e.g. in data handling.
2.)  The code needs an additional layer of parallelism by adding domain cloning on top of the domain decomposition parallelization already in place. We ask for support in this effort.
Technical details of the code: The code is written in C++ and is based on the AMReX library which provides domain decomposition based on MPI and backends with OpenMP for CPU and CUDA-kernels for GPU.
</t>
  </si>
  <si>
    <t>Matthias Hoelzl</t>
  </si>
  <si>
    <t>Implementation of non-linear time stepping for the time integration of the extended MHD equations. Optimization of the iterative solver in JOREK for better scalability and convergence. Assessment of the usability of GPUs for the solver (e.g., the fluid part of the code). Support for automatic regression and performance tests. If time permits, testing of the PaStiX 6.3 solver and its matrix compression techniques to reduce memory consumption and allow for larger production simulations.</t>
  </si>
  <si>
    <t>I. Holod</t>
  </si>
  <si>
    <t xml:space="preserve">Implementing data structures and algorithms to improve EUTERPE scalability on GPUs. Three crucial points have been identified to make further progress:
1) Data structures maximising the throughput for GPU and CPU are inherently different in the ordering of their elements. So the data structures in the code have to be modified to accommodate for GPU and CPU depending on the underlying architecture of the machine on which the code is being run. One possibility to achieve this is the implementation of layered type-structures as has been proposed by the ACH. 
2) The gyro-optimised data structures successfully introduced in the GPU version of ORB5 also have to be implemented to speed up the charge assignment process.
3) Maintainability of the code for GPU also for non-experts necessitates introducing a strictly procedural programming style replacing global module variables by function parameters.
</t>
  </si>
  <si>
    <t>RAVETIME</t>
  </si>
  <si>
    <t>Udo von Toussaint</t>
  </si>
  <si>
    <t>RAVETIME is a parallel finite-volume 3D transport code designed to take advantage of developments within the European Exascale computing project VECMA on UQ methods. Upscaling from cluster-parallel to HPC-parallel and potentially GPU-enabling requested.</t>
  </si>
  <si>
    <t>GVEC</t>
  </si>
  <si>
    <t>Omar Maj</t>
  </si>
  <si>
    <t>T. Ribeiro</t>
  </si>
  <si>
    <t>A new part for the free-boundary solver is expected to be a bottleneck as it is not parallel. The assessment of the bottlenecks and a parallelization of that part will be crucial for overall performance of the equilibrium solution.</t>
  </si>
  <si>
    <t>Alejandro Bañón Navarro</t>
  </si>
  <si>
    <t xml:space="preserve">We propose the following projects:
i) Improve the performance and scalability of the code.
ii) Implementation of a geometric multigrid solver.
</t>
  </si>
  <si>
    <t>Ralf Kleiber</t>
  </si>
  <si>
    <t>S. Mochalskyy (6 PM) + R. Hatzky (3 PM)</t>
  </si>
  <si>
    <t>H. Leggate</t>
  </si>
  <si>
    <t>N.N.(1)</t>
  </si>
  <si>
    <t>N.N.(2)</t>
  </si>
  <si>
    <t>SOFTDEL</t>
  </si>
  <si>
    <t>Collaboration and advice on modern software development in line with the EUROfusion standard</t>
  </si>
  <si>
    <t>As in the case of GENE-3D, implementing a massively parallel geometrical multigrid solver and expanding the knowledge of the conditioning properties of the gyrokinetic field equations in order to develop a preconditioner, is highly needed for EUTERPE.</t>
  </si>
  <si>
    <t>Philipp Lauber</t>
  </si>
  <si>
    <t>In 2022 and the first half of 2023 the ENR ATEP project is concerned with implementing various transport models within the IMAS framework. Presently the EP-WF comprises Helena, LIGKA (various models) and HAGIS. Whereas the coupling of LIGKA and ETS and the adoption to iWRAP is covered by a separate ACH request from TSVV10, this request is concerned about adding other modules (DAEPS, RABBIT) to the transport WF, speeding up the WF, optimising it for parallel execution and solve various memory limit issues. Intimate knowledge of IMAS access layer and memory handling would be needed for this task. Also, further IMAS development (extension of IDSs, robust handling of incomplete data, IDS merging etc) is required.</t>
  </si>
  <si>
    <t>Samuel Lazerson</t>
  </si>
  <si>
    <t>David Coster</t>
  </si>
  <si>
    <t>The work needed for this work package is therefore along the following lines:
1. Check the correctness of the current OpenMP multi-threading in the code (and debug some
of the loops known to misbehave), then identify and exploit any other multi-threading
opportunities.
2. Propose compiler options and/or job submission script instructions (on as wide a variety of
compilers and platforms as possible) that allow for a maximum use of the available CPU
resources by enforcing the regular re-assignment of all needed processors from MPI to
OpenMP tasks and back.
3. Consider possible vectorization of the code wherever profitable for use on Cray platforms
like on the JFRS cluster at IFERC.</t>
  </si>
  <si>
    <t>Dmitriy Borodin</t>
  </si>
  <si>
    <t>ENR-TEC.01.IST</t>
  </si>
  <si>
    <t>TE</t>
  </si>
  <si>
    <t>TSVV-01</t>
  </si>
  <si>
    <t>TSVV-02</t>
  </si>
  <si>
    <t>TSVV-04</t>
  </si>
  <si>
    <t>TSVV-05</t>
  </si>
  <si>
    <t>TSVV-07</t>
  </si>
  <si>
    <t>TSVV-08</t>
  </si>
  <si>
    <t>TSVV-12</t>
  </si>
  <si>
    <t>TSVV-13</t>
  </si>
  <si>
    <t>Roman Hatzky</t>
  </si>
  <si>
    <t xml:space="preserve">The memory limitation problem, which is often met in practical production runs with ORB5 on GPUs, should be addressed. That includes reviewing/revising the current particle data structure. This work could also be useful for EUTERPE.
</t>
  </si>
  <si>
    <t>Prolongation from 2022</t>
  </si>
  <si>
    <t>Prolongation from 2021/22</t>
  </si>
  <si>
    <t>Spill-over from 2021/22</t>
  </si>
  <si>
    <t>Philipp Ulbl</t>
  </si>
  <si>
    <t xml:space="preserve">GENE-X is a full-f gyrokinetic continuum code implementing a locally field-aligned coordinate system following the flux-coordinate independent approach. The implementation is based on a hybrid OpenMP and MPI parallelization that was successfully tested up to 512 compute nodes and against the Roofline model. 
To improve the cache usage of GENE-X, we would like the ACH to optimize the memory access patterns. This shall be achieved by reordering the unstructured computational grid. The tasks for ACH are:
• Implementing the ability to access the unstructured computational grid in arbitrary order
• Testing the performance of different reordering strategies
</t>
  </si>
  <si>
    <t>MEMOS-U</t>
  </si>
  <si>
    <t>Svetlana Ratynskaia</t>
  </si>
  <si>
    <t>Employs the finite difference method solving coupled Navier-Stokes and heat convection-diffusion equations. Currently under refactoring. The code was already parallel and run on IO clusters, but the refactored code would benefit from further parallelization and optimization. Improvement of code architecture, modularity and memory usage to be considered.</t>
  </si>
  <si>
    <t>Assessment of matrix compression techniques for the “vacuum response matrices” of the free boundary JOREK-STARWALL (also directly applicable to JOREK-CARIDDI in the future) to reduce memory consumption and improve performance. This will allow larger grid and wall resolutions in production. The challenge lies in applying matrix compression to ScaLapack distributed matrices. This will be tested first for the free boundary equilibrium, then for the time evolution. If successful, the methods should be documented and implemented in the main development branch of JOREK.</t>
  </si>
  <si>
    <t>ACH</t>
  </si>
  <si>
    <t>MPG</t>
  </si>
  <si>
    <t>TSVV-10</t>
  </si>
  <si>
    <t>TSVV-03</t>
  </si>
  <si>
    <t>TSVV-06</t>
  </si>
  <si>
    <t>TSVV-09</t>
  </si>
  <si>
    <t>P. Ricci, H. Bufferand, A. Stegmeir</t>
  </si>
  <si>
    <t>GBS</t>
  </si>
  <si>
    <t>P. Ricci</t>
  </si>
  <si>
    <t>GRILLIX</t>
  </si>
  <si>
    <t>Andreas Stegmeir</t>
  </si>
  <si>
    <t>SOLEDGE3X</t>
  </si>
  <si>
    <t>H. Bufferand</t>
  </si>
  <si>
    <t>GYSELA</t>
  </si>
  <si>
    <t>Virginie Grandgirard</t>
  </si>
  <si>
    <t>ASCOT5</t>
  </si>
  <si>
    <t>Simppa Äkäslompolo</t>
  </si>
  <si>
    <t>CAS3D</t>
  </si>
  <si>
    <t>Carolin Nuehrenberg</t>
  </si>
  <si>
    <t>Tobias Goerler</t>
  </si>
  <si>
    <t>EUTERPE</t>
  </si>
  <si>
    <t>Edilberto Sánchez</t>
  </si>
  <si>
    <t>JOREK</t>
  </si>
  <si>
    <t>Eric Nardon</t>
  </si>
  <si>
    <t>M. Wiesenberger, P. Ricci, H. Bufferand, A. Stegmeir</t>
  </si>
  <si>
    <t>Paolo Ricci</t>
  </si>
  <si>
    <t>GENE</t>
  </si>
  <si>
    <t>Justin Ball</t>
  </si>
  <si>
    <t>EPFL</t>
  </si>
  <si>
    <t>Emmanuel Lanti</t>
  </si>
  <si>
    <t>Nicola Varini, Mathieu Peybernes</t>
  </si>
  <si>
    <t>Nicola Varini</t>
  </si>
  <si>
    <t>Mathieu Peybernes</t>
  </si>
  <si>
    <t xml:space="preserve">Gilles Fourestey </t>
  </si>
  <si>
    <t>Cristian Sommariva</t>
  </si>
  <si>
    <t>Ongoing work</t>
  </si>
  <si>
    <t>Ongoing work, very reduced manpower</t>
  </si>
  <si>
    <t>Partially ongoing work, coupling with EIRENE a new aspect of the project</t>
  </si>
  <si>
    <t xml:space="preserve">New activity, challenging, details to finalise with  visualisation experts </t>
  </si>
  <si>
    <t>Cristian was specifically requested</t>
  </si>
  <si>
    <t>New activity, fully in line with our expertise</t>
  </si>
  <si>
    <t>Validation activity, important to start</t>
  </si>
  <si>
    <t xml:space="preserve">In view of upcoming architectures, in particular new generations of GPUs and new vendors on the market, it is necessary to investigate ways to make ORB5 adaptation to GPU less dependent on a single vendor. Possible ways to move forward include replacing OpenACC with OpenMP-offload. </t>
  </si>
  <si>
    <t>The memory limitation problem, which is often met in practical production runs with ORB5 on GPUs, should be addressed. That includes reviewing/revising the current particle data structure.</t>
  </si>
  <si>
    <t>Poisson solver optimization, including porting to GPU.</t>
  </si>
  <si>
    <t>Definition of performance model and application to existing codes.</t>
  </si>
  <si>
    <t xml:space="preserve">Code dependent optimisation –
Porting to GPU of stencil operation and investigation of the impact of boundary conditions on solver performances. 
</t>
  </si>
  <si>
    <t>Optimisation of kinetic neutral treatment – porting to GPU and optimisation of multispecies treatment.</t>
  </si>
  <si>
    <t xml:space="preserve">Code dependent optimisation – Incorporation to HYPRE library for usage of algebraic multigrid solvers and access to GPU architecture in order to speed up 2D and 3D solvers. Benchmark with ITER scale simulations. </t>
  </si>
  <si>
    <t xml:space="preserve">Code dependent optimization –
1- Optimization of domain decomposition to ensure load balance and minimize total load even in complex geometries
2- Porting to GPU of relevant areas of the code, starting from preparation of data for solvers (see task on porting of solvers to GPUs)
3- Benchmark with ITER scaled simulations
4- Extension of MPI parallelization across species (currently parallelized via OpenMP only)
[decreasing order of priority]
</t>
  </si>
  <si>
    <t>Optimisation of kinetic neutral treatment – Optimization of coupling scheme to EIRENE, through extension of domain decomposition and MPI parallelization to STYX interface</t>
  </si>
  <si>
    <t>See document “Support for GPU porting of GYSELA”</t>
  </si>
  <si>
    <t>GPU enabling further modalities &amp; support for new HW &amp; SW versions.</t>
  </si>
  <si>
    <t>GPU enabling</t>
  </si>
  <si>
    <t>Development of community visualisation tools that will enable to easily navigate the huge amount of data that will be generated by our codes, and allow more easily to disentangle the physics mechanisms behind them. Targeted features are: - definition of code-independent data interfaces (IMAS compatible?) - support for coordinate mappings (e.g., flux-tube -&gt; cylindric coordinates) - flexible/interactive user interface allowing for profile, cross-section, etc analysis in arbitrary dimensions etc - visualisation of uncertainties, parameter dependencies, comparison with experimental data</t>
  </si>
  <si>
    <t>Development and application of tools for advanced visualization of 3D data resulting from global simulations will be required. In particular, the possibility of fast access and visualization of sub-regions of the simulated spatial domain would be very advantageous for the numerical analysis. The implementation of synthetic diagnostic and the validation of simulations against experimental measurements.</t>
  </si>
  <si>
    <t xml:space="preserve">Advanced visualisation of 3D data produced by ORB5 (and possibly other codes as well) should be introduced. That includes visualisation in 3D real space of scalar fields (perturbed potentials, perturbed density, velocity, temperatures, etc.) where the initial data is stored in the mixed real space - Fourier space in curvilinear coordinates, but also of projections in 3D phase space of constants of motion (energy, magnetic moment, canonical toroidal momentum). This visualisation framework can later be used for other codes in the project (e.g. EUTERPE). </t>
  </si>
  <si>
    <t xml:space="preserve">Optimization for particle simulations. JOREK has several kinetic models based on particles  implemented, including for relativistic electrons. A profiling and optimization of the code for particle simulations has not been done yet and is a high priority task since it may substantially increase code performance. </t>
  </si>
  <si>
    <t>Analysis of the spatial discretization methods carried out by an applied mathematician: comparison between approaches and optimisation</t>
  </si>
  <si>
    <t>Investigate the mathematical properties of the spatial discretisation schemes and time stepping approaches used in boundary codes, comparing them, identifying optimal solutions and proposing possible new approaches.</t>
  </si>
  <si>
    <t xml:space="preserve">Support for GPU porting on Intel-GPU and future AMD systems for GENE - During the last five years, GENE has undergone a major refactoring introducing object oriented structures for almost all of the compute kernels in the Vlasov equation. The latter have also been ported to CUDA-based GPU architectures employing the gtensor library, a multi-dimensional array C++14 header-only library for hybrid GPU development, see https://github.com/wdmapp/gtensor. ACH support along these lines was already granted to start analyzing this approach and the source code with respect to efficiency and stream-lining in 2021. In 
2022, the focus is on porting new physics modules to GPU and prepare the code for future HPC systems in Europe. 
While great benefit could already be drawn from this support, it is clear that the integration of new physics modules will extend beyond 2022 and specialized manpower will be needed to tackle this challenge. Similarly, exploration and adaptations to new GPU hardware for a proper exploitation of future HPC architecture represents an on-going activity where expert knowledge as offered by the ACHs will be crucial. 
The detailed targets/milestones read as follows: 
(1) Porting of new physics modules - 2023 
(2) Exploration and adaptations to intel-GPU and future AMD architectures as preparation for future HPC systems in Europe - 2023
</t>
  </si>
  <si>
    <t>Tasks description</t>
  </si>
  <si>
    <t>Porting to GPU of BIT1 code</t>
  </si>
  <si>
    <t>PrIO</t>
  </si>
  <si>
    <t>Currently under ACH-CIEMAT, implementation of the parallel Poisson solver, ongoing work in 2022 (4 PM) but continuation might be required depending on the progress.</t>
  </si>
  <si>
    <t>2021 2 PMs; 2022 4-&gt;7 PM (approved SB March 2022); 2023 4 PM</t>
  </si>
  <si>
    <t>The is ongoing work to optimize KNOSOS, a finite-differences code for bulk iones. A new Monte Carlo solver has been implemented in KNOSOS for energetic ions, which could also benefit from optimization.</t>
  </si>
  <si>
    <t>2022: 3-&gt;7 PMs (approved by SB March 2022), depending on KOM on 4th of March 2022</t>
  </si>
  <si>
    <t>Although preliminary checks of the code stella show good scalability with the number of processors, for current job sizes the code would benefit from a dedicated study by a software expert that looks into its performance in detail and optimizes it. This activity is particularly important for the preparation of a coming version of the code, which will handle a full-flux-surface version instead of a flux tube, and has top priority.</t>
  </si>
  <si>
    <t>2021: 2 PMs; 2022: 12 -&gt; 14 PM (approved by SB March 2022)</t>
  </si>
  <si>
    <t>stella’s implicit treatment of parallel streaming is made possible by a Green’s function approach that requires pre-computation and LU factorization of a response matrix.  For simulations requiring high resolution in both the radial and parallel-to-the-field coordinates, the computation of the LU decomposition has until recently been a bottleneck, and has required its parallelization and distribution of the memory demand. The task for the ACH would be then checking the performance of this initialization part of the code and optimizing it, both in terms of memory usage and spent CPU time.</t>
  </si>
  <si>
    <t>ok</t>
  </si>
  <si>
    <t xml:space="preserve">In order to prevent the introduction of bugs in new versions, keeping up to date the targets in the makefile that allowed to loop through a set of test cases during the compilation would be very helpful. This includes adding new test cases for the coming versions of the code. </t>
  </si>
  <si>
    <t>This could be interesting /preferred task for our ACH.  We understand that the TSVV team can provide us the access to the Cray machine to do this work.
SB March 2022 agreed follow-up: working group led by David Tskhakaya to investiga the rationale of the work requested.</t>
  </si>
  <si>
    <t>Looks OK based on additional info provided by the code developer.</t>
  </si>
  <si>
    <t>OK</t>
  </si>
  <si>
    <t xml:space="preserve">Porting XTOR-K to GPUs - The MPI/OpenMP parallelization of XTOR-K has been finished and the last benches to test everything in the full fluid/kinetic environment are underway. They should be finished by the end of February 2021. First, I would like to interact with ACH to estimate what should be done to prepare the transition towards GPUs. I have 2 major concerns, one is that the code remains readable after the optimization and another that the code remains flexible regarding modifications of the simulation parameters (simulation grid, physical model, etc…). If this looks good, we can move forward with the GPU optimization. In my opinion, mid-2022 to end 2022 sounds reasonable for this step.
</t>
  </si>
  <si>
    <t xml:space="preserve">OK to support with 4 pm, starting in 2023. Depending on code developers' efforts, may require more than 4 pms from ACH. Participation in a GPU Hackathon recommended for the code developers to start preparing the work in 2022. </t>
  </si>
  <si>
    <t>CIEMAT</t>
  </si>
  <si>
    <t>Raphael MITTEAU</t>
  </si>
  <si>
    <t>Michał Owsiak</t>
  </si>
  <si>
    <t>Adam Kit, Aaro Jaervinen, Stefan Dasbach, Sven Wiesen</t>
  </si>
  <si>
    <t>Maciej Smukowski</t>
  </si>
  <si>
    <t>Related to the data management task detailed above, involvement of the Cat.2 ACH is required to coordinate the IMAS compatibility of the developed data management tools. This task should include close collaboration with the team developing the data management tool and to provide the necessary support in IMAS compatibility development. The deliverables of the project are first to provide contributions to details of the IMAS requirements of the data management process detailed above and then help to establish IMAS compatibility of the proof-of-principle implementation.</t>
  </si>
  <si>
    <t>Lorenzo Frassinetti</t>
  </si>
  <si>
    <t>WP-PrIO EUROfusion multi-machine pedestal database Lorenzo Frassinetti
 lorenzof@kth.se Current status:  python script to transfer the scalar values of the EUROfusion databases to IMAS on the Gateway.
Tasks to be performed: 
1- extend the script to include 1D profiles.
2- develop/update a GUI to download the EUROfusion databases from IMAS in specific user-friendly formats 1-2 PM Cat. 2 IPPLM Task 1: high
Task 2: medium https://wiki.euro-fusion.org/wiki/WPPrIO_wikipages:_DB_Pedestal
Task 2 relevant for all the databases</t>
  </si>
  <si>
    <t>Emmanuele Peluso</t>
  </si>
  <si>
    <t>IMAS compatible code outputs and code integration
Right now, the project will mostly need support for establishing IMAS compatible code outputs and facilitating the integration of the heuristic pedestal model. However, in view of future activities, TSVV1 will also benefit from a repository with associated unit tests and continuous build/deployment support. In the next years, similar support will be required for the reduced models (to be developed) but could also be envisioned for the legacy codes to work towards standardized I/O interfaces. Offering further trainings and office hours as already implemented is an acceptable way for providing base line support as needed for most of these tasks.</t>
  </si>
  <si>
    <t>Ensure the IMAS compatibility
of the major codes used by
TSVV 2 (GENE, ORB5, GBS,
HYMAGYC, XTOR)</t>
  </si>
  <si>
    <t>IMASification of codes IO</t>
  </si>
  <si>
    <t>Dimitriy Yadykin</t>
  </si>
  <si>
    <t>EIRENE is to be IMASified according to the action items agreed during the TSVV-5 code camp with ITER participation in Nov 2021. In addition to incorporation of new I/O (HDF5) we need to extend the IMASification of EIRENE through SOLPS-ITER (=B2.5-EIRENE) by adding more data from the EIRENE side. For more profound IMASification of EIRENE we need to create new GGD objects covering all the specific cell geometries (3D) available inside EIRENE. Detailed list of subtasks is already discussed with ACH-IPPLM (D.Yadykin)</t>
  </si>
  <si>
    <t>Dmitry Matveev</t>
  </si>
  <si>
    <t>IMAS compatibility implementation</t>
  </si>
  <si>
    <t>Continuation of the IMAS porting jointly with activities inside the TSVV. Optimization of the IMAS workflow for simulations with large grid resolutions. Adaptations of the IMAS data analysis and plotting tools for the finite element representation used in JOREK. Integration of metadata from the simulations into the hdf5 restart files and into the IMAS representation.</t>
  </si>
  <si>
    <t>Francis Casson, Jonathan Citrin</t>
  </si>
  <si>
    <t>Adapted existing HFPS components to workflow settings management specifications (IWrap)</t>
  </si>
  <si>
    <t>Agata Filipczak, Piotr Grabowski</t>
  </si>
  <si>
    <t>All existing HFPS components configurable from common GUI and integrated with common simulation cataloging system </t>
  </si>
  <si>
    <t>Continuous integration of new physics modules, yearly updated documentation</t>
  </si>
  <si>
    <t>Daniel Figat</t>
  </si>
  <si>
    <t>continuous simulation database maintenance, yearly updated documentation (need strong Gateway hardware systems connection)</t>
  </si>
  <si>
    <t>Implement IMAS interface b/w the VMEC, BEAMS3D and ASCOT5 codes.</t>
  </si>
  <si>
    <t>ASCOT5: C-code with python interface. Prototype of IMAS input implemented in 2021: wall_2D. Could benefit from containerization.</t>
  </si>
  <si>
    <t>Implement IMAS interface with GVEC to provide 3D equilibrium data.</t>
  </si>
  <si>
    <t>James Morris</t>
  </si>
  <si>
    <t>Last time it was errots of 12 PM, tasks are not defined</t>
  </si>
  <si>
    <t>Jorge Ferreira</t>
  </si>
  <si>
    <t>Bartek Pogodziński</t>
  </si>
  <si>
    <t>1) System-wide installation of open-source libraries used by TSVV10 actors/models, for actor release purposes.
2) Initial coupling/wrapping of the actors (LIGKA) to IMAS.</t>
  </si>
  <si>
    <t>PSNC/IPPLM ACH will not optimise it for parallel execution and solve various memory limit issue, we can only focus on the IMAS related aspects</t>
  </si>
  <si>
    <t>IPPLM</t>
  </si>
  <si>
    <t>TSVV-11</t>
  </si>
  <si>
    <t>TSVV-14</t>
  </si>
  <si>
    <t>ENR-MOD.01.MPG</t>
  </si>
  <si>
    <t>ENR-MOD.01.FZJ</t>
  </si>
  <si>
    <t>totaI41:I76l effort estimated 12 PM; SB in March 2022: approved to start in 2022 with 6 PM</t>
  </si>
  <si>
    <t>BIT1</t>
  </si>
  <si>
    <t>Code</t>
  </si>
  <si>
    <t>Customer Project/WP</t>
  </si>
  <si>
    <t>DREAM</t>
  </si>
  <si>
    <t>HFPS</t>
  </si>
  <si>
    <t>AI for interatomic potentials</t>
  </si>
  <si>
    <t>VTT</t>
  </si>
  <si>
    <t>EIRENE</t>
  </si>
  <si>
    <t>BLUEMIRA</t>
  </si>
  <si>
    <t>Collecting and formatting high volumes of fusion data for ML applications is currently done manually. This process is very labour intensive, often taking weeks of scouring wikis/handbooks and using the available APIs, which typically are specific to each fusion device. A solution would be an automated software or process that enables fast and accurate data transfer from relevant databases directly to an ML readable format. This task should include a review of the requirements for such a process as well as a proof-of-principle implementation for a EUROfusion tokamak, such as JET. Study of the detailed requirements for such a system would be part of this task, but these requirements could include the ability of the user to specify (1) the device, (2) range of pulses, (3) targeted time windows, and (4) relevant diagnostics and datatypes, properly labelled. The resulting data returned by the automated process should be accessible in ML relevant programming languages (e.g., python, julia) and the contents of the data shall be verifiable using basic statistical analysis. For future relevance, such software should be IMAS compatible.</t>
  </si>
  <si>
    <t xml:space="preserve">Storage of several thousand SOLPS-ITER simulations with Terabytes of data. These datasets should be made available with their corresponding publications. This could be achieved by uploading the datasets to third party platforms like Zenodo, but this would not allow users to query for specific cases and automatically collect data from multiple publications or creators. This could be alleviated by a global freely accessable repository for SOLPS simulations runs or atleast a global index of simulations and code to automatically aggregate the runs from different sources.
Such a repository already exists in the form of a MDSPlus Server operated by MPG IPP Garching. However this Server has several deficiencies that need to be addressed: cases can only be filtered by parameters characterizing the plasma state and not the configuration parameters of the simulations, it is unclear which licences and permissions apply to the data, runs provide no information about publications in which these where preciously used, the input files to restart a run cannot be fully recovered from the server, not conforming with open access policies.
</t>
  </si>
  <si>
    <t xml:space="preserve">Plasma Edge Simulations as with SOLPS-ITER for tokamaks require several input files  from external sources.
This includes mainly a magnetic equilibrium file and files specifying the geometry of the tokamak.
To allow for simpler modeling it would be highly beneficial to have a public repository where these can be stored.
A scientist aiming at simulating the exhaust for a experimental campaign could then search the repository whether geometry and equilibrium files for this tokamak configuration are already available and simply download them, instead of creating these from scratch.
Such a repository would necessarily require also provide the corresponding licenses how the files are allowed to be used.
As for almost all Tokamak experiments these files already exist, they would not have to be created from scratch but merely collected from the respective authors. 
</t>
  </si>
  <si>
    <t>The two main objectives are to embed in-situ diagnostics for automatic detection of anomalies or rare events. The automatic anomaly detection based on numerical verification with the PoPe method can be implemented in 6 months. The rare event automatic detection is more complicated and will require more than one year. Indeed, this requires the creation of a gyrokinetic database and the use of advanced AI techniques based on supervised machine learning algorithms with neural network. For details, see document “GYSELA_ACHsupport_VTT_for2023_vf.docx”</t>
  </si>
  <si>
    <t>JOREK simulation database: Identify the best solution that fulfills the community requirements. Start with the implementation in close coordination with IMAS porting activities.</t>
  </si>
  <si>
    <t>Finalization of the work started in 2021-2022 at ACH VTT by Aaro Jarvinen on the application of AI-based techniques to help with the validation of DREAM.</t>
  </si>
  <si>
    <t>Setting up automated regression and unit tests for DREAM. Note that a set of tests already exists but these presently have to be run manually.</t>
  </si>
  <si>
    <t>Improvement on validation metrics for simulated 0D,1D and 2D quantities against experimental data</t>
  </si>
  <si>
    <t xml:space="preserve">Create a neural network regression of the linear response of QuaLiKiz and/or GKW. </t>
  </si>
  <si>
    <t>ERO2.0</t>
  </si>
  <si>
    <t>VM2MAG</t>
  </si>
  <si>
    <t>KNOSOS</t>
  </si>
  <si>
    <t>XTOR-K</t>
  </si>
  <si>
    <t xml:space="preserve">LIGKA  </t>
  </si>
  <si>
    <t>DATABASES</t>
  </si>
  <si>
    <t xml:space="preserve">EIRENE-NGM: Optimisation of MPI load balancing in line with previous HLST project SOLPSOPT and profiling of MPI-OpenMP hybrid operation.
</t>
  </si>
  <si>
    <t>Providing uniform and well-structured database of the simulated data (EUDAT-based) accessible to all users/developers. It should mimic the CI and “portfolio” application cases (selected validation/verification and physical tasks). It should answer challenges due to huge data amount (typical for MC codes like EIRENE in particular in the context of large volume grids necessary for ITER and DEMO simulations), versioning of the input data (also massive) etc.</t>
  </si>
  <si>
    <t>EUROfusion multi-machine confinement database
Current status: generic python script to transfer dummy quantities to IMAS on the Gateway.
Tasks to be performed: 
1 - support to develop and implement specific python or MATLAB scripts to map local databases (0D and 1D) to IMAS, including possible creation of specific IDS.
2 - support to version control project (on Git/Gitlab) with all the various Gateway routines</t>
  </si>
  <si>
    <t>LAMMPS</t>
  </si>
  <si>
    <t xml:space="preserve">Multi-machine disruption database
AI for automatic clustering of the data allowing the user to extract specific parts of the DB satisfying "not trivial" criteria in terms of the parameter space. </t>
  </si>
  <si>
    <t>SOLPS</t>
  </si>
  <si>
    <t>STELLA</t>
  </si>
  <si>
    <t>Validation against negative triangularity is a crucial part of this TSVV. Initially, we are primarily interested in the provision of experimental data, the development of validation methodologies and of synthetic diagnostics. In the short-term we have a need for experimental results with dedicated SOL measurements. SOLEDGE2D-EIRENE requires empirical cross-field diffusivities as input, which are found by matching experimental observables with the use of synthetic diagnostics. The TSVV also requires assistance with validation methodologies. For example, validating SOL simulations for negative triangularity plasma shapes is anticipated to require sophisticated methodologies similar to Riva, et al, Phys. Plasmas 27, 012301 (2020).</t>
  </si>
  <si>
    <t>Hinrich Lutjens</t>
  </si>
  <si>
    <t>David Tskhakaya</t>
  </si>
  <si>
    <t>Michael Komm</t>
  </si>
  <si>
    <t>José Luis Velasco</t>
  </si>
  <si>
    <t>Michael Barnes</t>
  </si>
  <si>
    <t>Stefan Dasbach, Sven Wiesen</t>
  </si>
  <si>
    <t>Mathias Hoppe</t>
  </si>
  <si>
    <t>Jonathan Citrin, Yann Camenen</t>
  </si>
  <si>
    <t>Service for entire EUROfusion community</t>
  </si>
  <si>
    <t>Prolongation from 2021/22. Service for entire EUROfusion community</t>
  </si>
  <si>
    <t>N.N.(3)</t>
  </si>
  <si>
    <t>M.Borchardt (3 PM) + R. Hatzky (6 PM)</t>
  </si>
  <si>
    <t>Prolongation from 2021/22; cut due to lack of human resources; spill-over to 2024 likely</t>
  </si>
  <si>
    <t>Cut due to lack of human resources; spill-over to 2024 likely</t>
  </si>
  <si>
    <r>
      <rPr>
        <b/>
        <sz val="10"/>
        <color rgb="FFC00000"/>
        <rFont val="Arial"/>
        <family val="2"/>
      </rPr>
      <t>Relocation of 2022 resources</t>
    </r>
    <r>
      <rPr>
        <sz val="10"/>
        <rFont val="Arial"/>
        <family val="2"/>
      </rPr>
      <t xml:space="preserve">
In 2022 was not possible to fill the position, unused resources sall be moved to 2023 to acomplish the task (compare EUTER-SOL). For training the new ACH member we propose a minimum of 3 PM.</t>
    </r>
  </si>
  <si>
    <r>
      <rPr>
        <b/>
        <sz val="10"/>
        <color rgb="FFC00000"/>
        <rFont val="Arial"/>
        <family val="2"/>
      </rPr>
      <t>Relocation of 2022 resources</t>
    </r>
    <r>
      <rPr>
        <sz val="10"/>
        <rFont val="Arial"/>
        <family val="2"/>
      </rPr>
      <t xml:space="preserve">
In 2022 was not possible to fill the position, unused resources shall be moved to 2023 to acomplish the task (compare GENE-3D-SOL); there will be a spill-over of 3 PM in 2024</t>
    </r>
  </si>
  <si>
    <t>David Vicente team (5 PM), Marta Garcia's team (1 PM)</t>
  </si>
  <si>
    <t>Xavier Saez + new recruit (7 PM), David Vicente's team (1PM)</t>
  </si>
  <si>
    <t>Xavier Saez + new recruit (6 PM)</t>
  </si>
  <si>
    <t>Alejandro Soba + new recruit (5 PM); David Vicente's team (1 PM)</t>
  </si>
  <si>
    <t xml:space="preserve">Dmitry Matveev, Juri Romazanov  </t>
  </si>
  <si>
    <t>Marta Garcia and Joan Vinyals Ylla-Catala (6 PMs)</t>
  </si>
  <si>
    <t>Code optimization</t>
  </si>
  <si>
    <t>split ERO2 work in two separate lines</t>
  </si>
  <si>
    <t>Xavier Saez (6PM)</t>
  </si>
  <si>
    <t xml:space="preserve">GPU porting  </t>
  </si>
  <si>
    <t>Alejandro Soba (4 PM)</t>
  </si>
  <si>
    <t>Alejandro Soba + new recruit (11 PM); David Vicente's team (1 PM)</t>
  </si>
  <si>
    <t>David Vicente's team (6PM)</t>
  </si>
  <si>
    <t>Marta Garcia's team (5 PM)</t>
  </si>
  <si>
    <t>Marta Garcia's team (2 PM)</t>
  </si>
  <si>
    <t>David Vicente's team (2PM)</t>
  </si>
  <si>
    <t>Sergei Dudarev</t>
  </si>
  <si>
    <t>Datamanagement and long term databases for AI/ML applications</t>
  </si>
  <si>
    <t>Further development and exploitation of the reduced EIRENE model called EIRON for testing of various domain decomposition and CPU load balancing schemes. Consider extension of this model for GPU use adaptation.</t>
  </si>
  <si>
    <t xml:space="preserve">EIRENE algorithm development. </t>
  </si>
  <si>
    <t>Task of 2022, delayed due to personnel leaving</t>
  </si>
  <si>
    <t>Various codes</t>
  </si>
  <si>
    <t>Clarisse Bourdelle</t>
  </si>
  <si>
    <t>New task on Support and extension of simDB on the Gateway, synergies with other Datamanagement tasks from other TSVVs and Wps</t>
  </si>
  <si>
    <t>Mervi Mantsinen</t>
  </si>
  <si>
    <t>management</t>
  </si>
  <si>
    <t>Marcin Plociennik</t>
  </si>
  <si>
    <t>Frederic Granberg</t>
  </si>
  <si>
    <t>rate agrred by the E-TASC SB</t>
  </si>
  <si>
    <t>management of ACH activities</t>
  </si>
  <si>
    <t>Alessandro Balestri</t>
  </si>
  <si>
    <t>Samy Mannane</t>
  </si>
  <si>
    <t xml:space="preserve">mattwi@fysik.dtu.dk, Paolo.ricci@epfl.ch, hugo.bufferand@cea.fr,
Andreas.Stegmeir@ipp.mpg.de
</t>
  </si>
  <si>
    <t>P.Ricci</t>
  </si>
  <si>
    <t>Math post-doc</t>
  </si>
  <si>
    <t>Ongoing work, proceeding very well</t>
  </si>
  <si>
    <t>Error control for spatial discretization in fluid codes (see document ErrorControl.pdf)</t>
  </si>
  <si>
    <t>We propose a more general approach to the problem of fluid and kinetic model discretization based on a low-rank dynamical approximation (see document LowRank.pdf)</t>
  </si>
  <si>
    <t xml:space="preserve">New activity, challenging. We will start to produce the first 3D visualizations that integrate tokamak structural components, simulation results and diagnostic measurements.  </t>
  </si>
  <si>
    <t>Porting successful, ongoing work for optimisation</t>
  </si>
  <si>
    <t>Federico Felici</t>
  </si>
  <si>
    <t>Alessandro Mari</t>
  </si>
  <si>
    <t xml:space="preserve">Activity put forward by the EPFL ACH, following requetst from code developers of free boundary eq. codes that participate in DEMO, PrIO and TSVV-11 projects, which appreciate the importance of the project. </t>
  </si>
  <si>
    <t>optimisation of fast linear solvers for free boundary equilibrium solvers (see Document FGEAcceleration.pdf)</t>
  </si>
  <si>
    <t>IMAS support</t>
  </si>
  <si>
    <t>Piotr Chmielewski</t>
  </si>
  <si>
    <t>Yurii Yakovenko, Dimitriy Yadykin</t>
  </si>
  <si>
    <t>TBD - new person from IPPLM</t>
  </si>
  <si>
    <t>Ludovic Fleury, Piotr Chmielewski</t>
  </si>
  <si>
    <t>Bartek Palak, Jedrzej Wasik</t>
  </si>
  <si>
    <t>Anna Sekuła, Bartosz Bosak</t>
  </si>
  <si>
    <t>Yurii Yakovenko</t>
  </si>
  <si>
    <t>Gregorio Vlad</t>
  </si>
  <si>
    <t>IMASification of codes</t>
  </si>
  <si>
    <t>DYON</t>
  </si>
  <si>
    <t>Kim Hyun-Tae</t>
  </si>
  <si>
    <t>ALL</t>
  </si>
  <si>
    <t>Marcin Plociennik, Daniel Figat</t>
  </si>
  <si>
    <t>IMAS Ecosystem Infrastructure support+maintanance+deployments</t>
  </si>
  <si>
    <t>This task can involve 6-12 PMs, depending on the requirements, can be extended if more than 6PM remains from 2022</t>
  </si>
  <si>
    <t>Par Strand</t>
  </si>
  <si>
    <t>ACH-wokflows/ETS</t>
  </si>
  <si>
    <t>ETS</t>
  </si>
  <si>
    <t>Liviu Joita</t>
  </si>
  <si>
    <t xml:space="preserve">Paweł Spychała </t>
  </si>
  <si>
    <t>AAI Infrastructure Rollout and support</t>
  </si>
  <si>
    <t>In the 2023 to use the 6PM that will remain from  2022</t>
  </si>
  <si>
    <t>IMAS</t>
  </si>
  <si>
    <t>Planned Resources
(as in IMS)</t>
  </si>
  <si>
    <t>Management</t>
  </si>
  <si>
    <t>TSVVs</t>
  </si>
  <si>
    <t>ENR</t>
  </si>
  <si>
    <t>MAT</t>
  </si>
  <si>
    <t>OTHER</t>
  </si>
  <si>
    <t>Balance</t>
  </si>
  <si>
    <t>IREMEV: AI methods for formation energies</t>
  </si>
  <si>
    <t>IREMEV:Optimization of tabGAP force routine in LAMMPS</t>
  </si>
  <si>
    <t xml:space="preserve">The training of the new team member will be done on the GENE-3D-SOL project
</t>
  </si>
  <si>
    <t>Complimentary activity to TSVV-13 request on GENE support</t>
  </si>
  <si>
    <t>Year</t>
  </si>
  <si>
    <t>PM's assigned</t>
  </si>
  <si>
    <t>SPICE</t>
  </si>
  <si>
    <t>Patrick Tamain</t>
  </si>
  <si>
    <t>Per Helander</t>
  </si>
  <si>
    <t>Jose Manuel Garcia Regana</t>
  </si>
  <si>
    <t>Requested PMs from the original proposal</t>
  </si>
  <si>
    <t>Porting BIT1 to GPU</t>
  </si>
  <si>
    <t>TSVV-03: "Not planned in project proposal but would be beneficial for boundary condition studies." Postponed to start in 2023. Needs 12 PMs</t>
  </si>
  <si>
    <t>Improve parallelization of ERO2.0,  e.g. compiler optimization and GPU</t>
  </si>
  <si>
    <t xml:space="preserve"> </t>
  </si>
  <si>
    <t>Parallellization of the Poisson solver in SPICE-2D, so that one can tackle the DEMO-relevant plasma conditions. The other part of the job would be to parallelize the E field calculation from the potential. The new solver would require at least 6 PM, which on the scale of 5 years is equivalent to 1.2 PM/year. The E field calculation may perhaps require additional 1-3 PM in total.</t>
  </si>
  <si>
    <t>Only parallellization of the Poisson solver is included in 2021-2022. E field calculation needs 1-3 PMs from 2023 onwards.</t>
  </si>
  <si>
    <t>Paralellization of the calls to KNOSOS within the optimization suite</t>
  </si>
  <si>
    <t xml:space="preserve">stella performance assessment and optimization, including the performance assessment of the initialization part of the stella code and its optimization in terms of memory usage and spent CPU time. HPC support in stella test suite development. </t>
  </si>
  <si>
    <t xml:space="preserve">HPC support for code performance optimisation and for development of global optimisation routines for the DEMO plant design (gradient-based, stochastic or generic methods). </t>
  </si>
  <si>
    <t>Requested PMs estimated based on the HPC part of the original bids.</t>
  </si>
  <si>
    <t>CINCOMP</t>
  </si>
  <si>
    <t>S. Mochalskyy (3+6 PM); R. Hatzky (1+3 PM)</t>
  </si>
  <si>
    <t>N. Moschüring (6+12 PM); R. Hatzky (2+3 PM)</t>
  </si>
  <si>
    <t>R. Lago (0+6 PM); R. Hatzky (0+1 PM)</t>
  </si>
  <si>
    <t>R. Lago</t>
  </si>
  <si>
    <t>T. Ribeiro (6+9 PM); R. Hatzky (0+1 PM)</t>
  </si>
  <si>
    <t>I. Holod (6+12 PM); R. Hatzky (0+1 PM)</t>
  </si>
  <si>
    <t>Support for MARCONI and MARCONI100 hard- and software stack</t>
  </si>
  <si>
    <t>Optimisation of MPI load balancing in line with previous HLST project SOLPSOPT and profiling of MPI-OpenMP hybrid operation</t>
  </si>
  <si>
    <t>2021: Hugh participlates in EIRENE group meeting and can be contacted by VTT</t>
  </si>
  <si>
    <t>Code refactoring: improving the data structures and workflows to facilitate GPU-enabling of EUTERPE and implementation of advanced structure-preserving methods</t>
  </si>
  <si>
    <t>Implementing a massively parallel geometrical multigrid solver and expanding the knowledge of the conditioning properties of the gyrokinetic field equations in order to develop a preconditioner, is highly needed for EUTERPE</t>
  </si>
  <si>
    <t>i) Improve the performance and scalability of the code. ii) Implementation of a geometric multigrid solver</t>
  </si>
  <si>
    <t>Support for porting to future intel-GPU architectures, porting of new physics modules and corresponding software engineering to guide the on-going code refactoring</t>
  </si>
  <si>
    <t>GENE should be also benchmarked on ARM architecture if available</t>
  </si>
  <si>
    <t>Performance optimization, e.g. for handling of interpolation in parallel derivatives</t>
  </si>
  <si>
    <t>Support free-boundary code developments, MPI parallelization, EUROfusion standard software (interfaces, documentation) of GVEC</t>
  </si>
  <si>
    <t>Parallel programming, HPC, kinetic modeling, solver development and ideally also GPU programming</t>
  </si>
  <si>
    <t>Profiling, code optimization, parallel programming, and large code developments to work on the kinetic part of the code including re-factoring of the code where needed</t>
  </si>
  <si>
    <t>Improve scaling of parallel operation of VM2MAG</t>
  </si>
  <si>
    <t>Lanti</t>
  </si>
  <si>
    <t>Varini</t>
  </si>
  <si>
    <t>Peybernes/Varini</t>
  </si>
  <si>
    <t>Fourestey</t>
  </si>
  <si>
    <t>Peybernes</t>
  </si>
  <si>
    <t>To be hired in eM+</t>
  </si>
  <si>
    <t>Improve multi-threading of ORB5 &amp; particularly of its field solver. Adaptations to the M100 architecture, characterized by several GPUs per node, are also required.</t>
  </si>
  <si>
    <t>Improve multi-threading of ORB5 and particularly of its field solver. Adaptations to the M100 architecture, characterized by several GPUs per node, are also required</t>
  </si>
  <si>
    <t>Further development of GPU functionality (OpenACC) for large-scale EM turbulence simulations; extension to other
options (such as OpenMP4.5 or Kokkos). Improvement of solver performance and strong scalability on GPUs.</t>
  </si>
  <si>
    <t>Poisson solver optimization, including porting to GPU</t>
  </si>
  <si>
    <t>Optimization of kinetic neutrals treatment (method of characteristics and coupling to EIRENE)</t>
  </si>
  <si>
    <t>Code profiling and optimization</t>
  </si>
  <si>
    <t>Profiling and optimisation of SOLEDGE3X in the case of high number of species</t>
  </si>
  <si>
    <t>Improvement of GPU performance for stellarator applications</t>
  </si>
  <si>
    <t>possibly porting the code to GPU usage</t>
  </si>
  <si>
    <t>Support for GPU porting and increased vectorisation for ARM-based architectures</t>
  </si>
  <si>
    <t>Development of community visualisation tools that will enable us to easily navigate the huge amount of data that will be generated by our codes, and allow more easily to disentangle the physics mechanisms behind them</t>
  </si>
  <si>
    <t xml:space="preserve">Development and application of tools for advanced visualization of 3D data resulting from global simulations will be required. In particular, the possibility of fast access and visualization of sub-regions of the simulated spatial domain would be very advantageous for the numerical analysis. The implementation of synthetic diagnostic and the validation of simulations against experimental measurements. </t>
  </si>
  <si>
    <t>Bartosz Bosak</t>
  </si>
  <si>
    <t>Piotr Grabowski</t>
  </si>
  <si>
    <t>Barek Palak</t>
  </si>
  <si>
    <t>Bartlomiej Pogodzinski</t>
  </si>
  <si>
    <t>Tomasz Zok</t>
  </si>
  <si>
    <t>Bartek Palak</t>
  </si>
  <si>
    <t>Pawel Spychala</t>
  </si>
  <si>
    <t xml:space="preserve">Michal Poradzinski, Fluery Ludovic </t>
  </si>
  <si>
    <t>Michal Owsiak</t>
  </si>
  <si>
    <t>Michal Poradzinski</t>
  </si>
  <si>
    <t>Aid with setup and maintenance of potential new DevOps platform and documentation.  To be discussed and decided more widely in Eurofusion</t>
  </si>
  <si>
    <t>Containerise HCD workflow (Docker)</t>
  </si>
  <si>
    <t>Give input into concept design for a generic python GUI - cloud native, web based, data driven</t>
  </si>
  <si>
    <t>Adapt existing HFPS python components from FC2K to Iwrap</t>
  </si>
  <si>
    <t>Containerise JINTRAC-IMAS (Docker)</t>
  </si>
  <si>
    <t xml:space="preserve">IMAS Ecosystem Infrastructure support+maintanance+deployments </t>
  </si>
  <si>
    <t>Design python IMAS workflows for multiple containers, use JINTRAC-HCD as template / proof of concept</t>
  </si>
  <si>
    <t>Initial implementation of multimachine remote data gathering and (for 1D profiles) fitting using existing routines (e.g. EX2GK), for preparation of IM runs. Augment existing tools such as IMASgo. consult and synchronize with ITER as much as possible.</t>
  </si>
  <si>
    <t xml:space="preserve">Setup common IMAS-python workflow  testing framework.  Add CI build and run tests for HFPS components that do not already have them JINTRAC has both already.  HCD has build tests only. </t>
  </si>
  <si>
    <t>Containerise NICE (Docker)</t>
  </si>
  <si>
    <t>Adapt existing Kepler based components to IMAS Python workflows and Iwrap</t>
  </si>
  <si>
    <t>Provide SOL models (as in Luda NF2020 for example) parameterisation as a simple IMAS python component</t>
  </si>
  <si>
    <t xml:space="preserve">Up-to-date IMAS support including ITER/WPCD integrated modeling tools, experimental data import/export, visualization on IMAS. Integration of all actors needed for the reduced models and of the reduced models themselves into the ETS. Maintenance of development toolchains (gcc/intel, fortran, c/c++, python3). </t>
  </si>
  <si>
    <t>JOREK IMAS. An experienced programmer for integrated modelling working with 0.6 ppy/year in average
over the project duration is needed here, who already has expertise on IMAS, scientific
visualization, the ITER software stack and version control systems. Previous experience with
JOREK is a significant advantage, since the high order finite elements used by the code pose
non-standard requirements for the IMAS framework. A continuous work with one person over the
full projectduration would be ideal to build and keep the expertise</t>
  </si>
  <si>
    <t>IMAS code output support/training</t>
  </si>
  <si>
    <t>Integration of code I/O in the IMAS:
- new structure to allocate grid and tallies information of neutral species based on HDF5 EIRENE output.
- using AMNS data through IMAS</t>
  </si>
  <si>
    <t>DREAM.Integration into IMAS</t>
  </si>
  <si>
    <t xml:space="preserve"> Ensure IMAS compatibility of software. All codes (GENE, ORB5, GBS, HYMAGYC, XTOR)</t>
  </si>
  <si>
    <t>Implementation of IMAS compatibility for IO. FELTOR, GBS, GRILLIX,</t>
  </si>
  <si>
    <t>code adaptation to IMAS, focusing firstly on IMAS compatible outputs. SOLEDGE3X, EMC3-EIRENE, ERO2.0, GyselaX plus, for the second phase of the project (after 2023), also VENUS-LEVIS code</t>
  </si>
  <si>
    <t>code adaptation to IMAS, focusing firstly on IMAS compatible outputs.BIT-1D, BIT-3D</t>
  </si>
  <si>
    <t>code adaptation to IMAS, focusing firstly on IMAS compatible outputs.ERO2.0</t>
  </si>
  <si>
    <t>code adaptation to IMAS, focusing firstly on IMAS compatible outputs.MEMOS-U</t>
  </si>
  <si>
    <t>code adaptation to IMAS, focusing firstly on IMAS compatible outputs.MIGRAINe</t>
  </si>
  <si>
    <t>code adaptation to IMAS, focusing firstly on IMAS compatible outputs.RAVETIME</t>
  </si>
  <si>
    <t>code adaptation to IMAS, focusing firstly on IMAS compatible outputs.Retention codes</t>
  </si>
  <si>
    <t>code adaptation to IMAS, focusing firstly on IMAS compatible outputs.SDTrimSP-1D, SDTrimSP-3D</t>
  </si>
  <si>
    <t>code adaptation to IMAS, focusing firstly on IMAS compatible outputs.SPICE-2D, SPICE-3D</t>
  </si>
  <si>
    <t>ASCOT5. Implementation in IMAS framework</t>
  </si>
  <si>
    <t>BEAMS3D. Implementation in IMAS framework</t>
  </si>
  <si>
    <t>Adapt DYON to IMAS and containerise (and adapt from matlab to octave or python)</t>
  </si>
  <si>
    <t>This task is led by VTT ACH. We can help with the Repository and Continuous Integration environment setup and maintenance</t>
  </si>
  <si>
    <t>Oleksiy Mishchenko(MPG)</t>
  </si>
  <si>
    <t>Matthias Hölzl (MPG)</t>
  </si>
  <si>
    <t>Tobias Görler (MPG)</t>
  </si>
  <si>
    <t>Dmitriy Borodin (FZJ)</t>
  </si>
  <si>
    <t>Eric Nardon (CEA)</t>
  </si>
  <si>
    <t>Justin Ball (EPFL)</t>
  </si>
  <si>
    <t>Patrick Tamain (CEA)</t>
  </si>
  <si>
    <t>Guido Ciraolo (CEA)</t>
  </si>
  <si>
    <t>Dmitry Matveev (FZJ)</t>
  </si>
  <si>
    <t>Per Helander (MPG)</t>
  </si>
  <si>
    <t>JINTRAC</t>
  </si>
  <si>
    <t>AAI</t>
  </si>
  <si>
    <t>FELTOR</t>
  </si>
  <si>
    <t>MIGRAINe</t>
  </si>
  <si>
    <t>SDTrim</t>
  </si>
  <si>
    <t>SOLEDGE</t>
  </si>
  <si>
    <t>BEAMS3D</t>
  </si>
  <si>
    <t>IREMEV</t>
  </si>
  <si>
    <t>Interatomic potential development</t>
  </si>
  <si>
    <t>RE validation database (several codes)</t>
  </si>
  <si>
    <t>Nurminen</t>
  </si>
  <si>
    <t>Åström</t>
  </si>
  <si>
    <t>Granberg</t>
  </si>
  <si>
    <t>This task requires the expertise of several people accoriding to the task specification. We should be able to provide the needed experitise, but detailed discussions to be had with TSVV-1.</t>
  </si>
  <si>
    <t>This task is led by EPFL, we can provide the needed help with data management. Discsussions with EPFL and TSVV-3 to be had, before starting on this task. We have the capability to start the work in 2021. Discussions should be had in summer</t>
  </si>
  <si>
    <t>The requested pm are most likely underestimated, therefore more time is needed</t>
  </si>
  <si>
    <t>All EIRENE related tasks will be one single task under our ACH, however the required pm is underestimated. The needed expertise in HPC, Optimization, Algorithm developement, AI, GPU, data management is found. Several of the ACH people will work on this task, as it require the expertise of different people and also at different time points. We will start by examining the code and via a discussion with TSVV-5 determine the best order to tackle these requests and do the work in a efficient manner.</t>
  </si>
  <si>
    <t>This task will be started in 2022, in line with the TSVV proposal. This task has synergies with a very similar task request from PRD-MAT/IREMEV</t>
  </si>
  <si>
    <t>According to initial discussions, we have the expertise available to carry out this task. Further detailed discussions to be had.</t>
  </si>
  <si>
    <t>According to initial discussions, we have the expertise available to start this task in 2021. Further detailed discussions to be had summer 2021. Not full pm due to limited personnel with the needed experitise</t>
  </si>
  <si>
    <t xml:space="preserve">Detailed discussions to be had with TSVV-11. </t>
  </si>
  <si>
    <t xml:space="preserve">This task is led by MPG, and discussions will be held with MPG and TSVV-13 about the exact needs. </t>
  </si>
  <si>
    <t xml:space="preserve">This task will be led by ACH-CIEMAT, we can offer the help with data management. Discussions with CIEMAT and TSVV-14 to be had before the starting this task. The API programming needs to be discussed as it is not a key aspect of our ACH. </t>
  </si>
  <si>
    <t>The use of AI methods to predict the kink energy of screw dislocations in various metals are within the scope of our ACH. Initial discussions and test will be carried out late 2021. Contact person at PRD-MAT: Sergei Dudarev</t>
  </si>
  <si>
    <t>Porting the AI Machine learning interatomic potential GAP to GPU, is in line with the scope of our ACH, also has a very close synergy to TSVV-7 task. This task can be started in 2022 in close relation to the TSVV-7 task. Contact person at PRD-MAT: Sergei Dudarev.</t>
  </si>
  <si>
    <t>Task title: "Database and ML model development in support of the ENR-08". The developement of AI, ML and reduced models are within the scope of our ACH. Initial discussions have started and more details will be available soon. This task will be started most likely in late 2021 when the needed personnel is avavilable. Contact person at ENR-08: Sven Wiesen</t>
  </si>
  <si>
    <t>DES</t>
  </si>
  <si>
    <t>DEVOPS</t>
  </si>
  <si>
    <t>task distributed per code</t>
  </si>
  <si>
    <t>ANN/ML</t>
  </si>
  <si>
    <t>BLUEPRINT: TASKS can't be defined yet</t>
  </si>
  <si>
    <t>QuaLiKiz</t>
  </si>
  <si>
    <t>HeLaZ</t>
  </si>
  <si>
    <t>Row Labels</t>
  </si>
  <si>
    <t>Grand Total</t>
  </si>
  <si>
    <t>Sum of PM's assigned</t>
  </si>
  <si>
    <t>TSVV</t>
  </si>
  <si>
    <t xml:space="preserve">Allocated ACH manpower </t>
  </si>
  <si>
    <t>Foreseen ACH manpower 
(proposal)</t>
  </si>
  <si>
    <t>%</t>
  </si>
  <si>
    <t>Relocation of resources from previous year
(requested by PIs)</t>
  </si>
  <si>
    <t>Relocated to 2023</t>
  </si>
  <si>
    <t>HYMAGIC</t>
  </si>
  <si>
    <t>Morris James</t>
  </si>
  <si>
    <t>Task to be defined</t>
  </si>
  <si>
    <t>EIRON</t>
  </si>
  <si>
    <t>E. Loevbak</t>
  </si>
  <si>
    <t xml:space="preserve">Adding the Kinetic Diffusion and multilevel Mont Carlo algorithm to the EIRON code
</t>
  </si>
  <si>
    <t>Fredric Granberg</t>
  </si>
  <si>
    <t>Jurinec</t>
  </si>
  <si>
    <t>Cattelan, Granberg</t>
  </si>
  <si>
    <t>Åström,</t>
  </si>
  <si>
    <t>Cattelan, Nurminen</t>
  </si>
  <si>
    <t>Jordan</t>
  </si>
  <si>
    <t>Lappi</t>
  </si>
  <si>
    <t>Kainulainen</t>
  </si>
  <si>
    <t>Chone, Åström</t>
  </si>
  <si>
    <t>Järvinen</t>
  </si>
  <si>
    <t>Amnell, Järvinen</t>
  </si>
  <si>
    <t>Chone</t>
  </si>
  <si>
    <t>OK, ongoing</t>
  </si>
  <si>
    <t>Partial 2/4 pm, personnel left</t>
  </si>
  <si>
    <t>OK, finished</t>
  </si>
  <si>
    <t>Software engineer to be hired, once confirmed to be OK</t>
  </si>
  <si>
    <t>UQ person hired 1.1.24, pms needs to be shifted to 2024</t>
  </si>
  <si>
    <t>OK, not started but personnel available</t>
  </si>
  <si>
    <t>Emily Bourne</t>
  </si>
  <si>
    <t>transfer from MPG</t>
  </si>
  <si>
    <t>Sindy Ferhat</t>
  </si>
  <si>
    <t>Florian Cabot</t>
  </si>
  <si>
    <t>Training</t>
  </si>
  <si>
    <t>Omar Maj, Florian Hindenlang</t>
  </si>
  <si>
    <t>S. Mochalskyy (9 PM) + R. Hatzky (3 PM)</t>
  </si>
  <si>
    <t>Prolongation from 2021/22/23</t>
  </si>
  <si>
    <t xml:space="preserve">Continuation of the EIRENE profiling, optimisation of the code structure with a focus on interfaces between the fluid codes and EIRENE, implementation of schemes identified with EIRON. It is also important to mimic those developments in extensions to CI, documentation and other code infrastructure.
Algorithmic development: implementation and optimization of improved particle tracking procedures, source estimators and newly developed fluid-kinetic-hybrid schemes for variance reduction in standalone and coupled EIRENE-CFD simulations
• Flexible combination of analogue and non-analogue particle tracing schemes with collision, track-length and next-event estimators in EIRENE-NGM
• Optimisation of TAPENADE (or similar tools) use for algorithmic differentiation including the adaptation for HPC.
</t>
  </si>
  <si>
    <t>Fusing two 6 PM requests to a single one. Prolongation from 2023</t>
  </si>
  <si>
    <t xml:space="preserve">M. Borchardt (6 PM) +
R. Hatzky (6 PM)
</t>
  </si>
  <si>
    <t>Implementing data structures and algorithms to improve EUTERPE scalability on GPUs. Two crucial points have been identified to make further progress:
1. Improve EUTERPE scalability on GPUs
1.1) Reshaping EUTERPE into a more modular structure (a library) enabling exchange of modules between EUTERPE, ORB5, and “mini-apps” and replacement of the modules by improved versions.
1.2) Enable PETSc solver and FFT on GPU systems.
1.3) Bring matrix generation for the solver on GPU.
1.4) Allow more tasks to run asynchronously on CPU and GPU.
1.5) Distribute solving for different fields over clones.
2. Develop new methods and algorithms to enlarge the physics scope of the EUTERPE code (general models for delta B parallel) and increase its numerical stability.</t>
  </si>
  <si>
    <t>Prolongation from 2023</t>
  </si>
  <si>
    <t>A. Singh</t>
  </si>
  <si>
    <t>Implementing a massively parallel geometrical multigrid solver and expanding the knowledge of the conditioning properties of the gyrokinetic field equations in order to develop a preconditioner, is highly needed for EUTERPE.</t>
  </si>
  <si>
    <t>Spill-over from 2021/22/23</t>
  </si>
  <si>
    <t>E. Poulsen</t>
  </si>
  <si>
    <t>Spill-over from 2023</t>
  </si>
  <si>
    <t>Support for GPU porting on Intel-GPU and future AMD systems for GENE:
 During the last five years, GENE has undergone a major refactoring introducing object oriented structures for almost all of the compute kernels in the Vlasov equation. The latter have also been ported to CUDA based GPU architectures employing the gtensor library, a multi-dimensional array C++14 header-only library for hybrid GPU development[gtensor]. ACH support along these lines was already granted to start analyzing this approach and the source code with respect to efficiency and stream-lining in 2021. In 2022/2023, the focus is on porting new physics modules to GPU and prepare the code for future HPC systems in Europe. While great benefit could already be drawn from this support, it is clear that the integration of new physics modules will extend beyond 2023 and specialized manpower will be needed to tackle this challenge. Similarly, exploration and adaptations to new GPU hardware for a proper exploitation of future HPC architecture represents an on-going activity where expert knowledge as offered by the ACHs will be crucial.
The detailed targets/milestones as continuation of previous activities read as follows:
(1) Porting of new physics modules - 2024
(2) Exploration of intel-GPU and future AMD architectures as preparation for future HPC systems in Europe - 2024</t>
  </si>
  <si>
    <t>To support the features that are being developed within GVEC, we devise the following tasks:
a. Allow robust and quick integration of newly developed features: improve CI capabilities (build-run-regression checks), significantly extend the testing and simplify setup of new tests, to be compliant to EF standard software.
b. Efficient coupling between GVEC and the external vacuum field solver as well as the coil field evaluation, both needed for free-boundary GVEC
c. Interface GVEC to an optimization framework</t>
  </si>
  <si>
    <t>a. Allow robust and quick integration of newly developed features: improve CI capabilities (build-run-regression checks), significantly extend the testing and simplify setup of new tests, to be compliant to EF standard software.</t>
  </si>
  <si>
    <t xml:space="preserve">JOREK is a fully implicit fluid code with numerous kinetic extensions. The kinetic particles have been ported to Nvidia-based GPU platforms already by TSVV 8 in 2023. Substantial work is needed to also port the fluid part to GPUs due to memory requirements and bandwidth needs. A re-write of the solver and preconditioner modules of JOREK in 2023 lead by MPG ACH has created the basis for this work along with numerous optimizations and first GPU tests. This work involves testing various possible algorithms on different architectures and find solutions that are also relevant for the next EUROfusion machine. Besides this, the task will involve support of the community regarding porting of the code to new HPC systems, new compilers, new library versions, etc. The task also includes aspects of iterative solver optimization by machine learning approaches to obtain optimal initial guesses and reduce the number of iterations. </t>
  </si>
  <si>
    <t>R. Hatzky</t>
  </si>
  <si>
    <t>Management of ACH activities</t>
  </si>
  <si>
    <t>rate agreed by the E-TASC SB</t>
  </si>
  <si>
    <t>M. Lindqvist</t>
  </si>
  <si>
    <t>The training of the new team member will be done to improve his HPC skills</t>
  </si>
  <si>
    <t>Complimentary activity to ENR MOD.01.MPG request on STRUPHY support</t>
  </si>
  <si>
    <t>David TSKHAKAYA</t>
  </si>
  <si>
    <t>Juri Romazanov</t>
  </si>
  <si>
    <t>SPICE2</t>
  </si>
  <si>
    <t>Hinrich Lütjens</t>
  </si>
  <si>
    <t>Fusion group (X. Saez; A.Silanes; new recruiment)</t>
  </si>
  <si>
    <t xml:space="preserve">Pursue GPUization of code. Target: first production run on Leonardo by end of 2024. </t>
  </si>
  <si>
    <t xml:space="preserve">Task distributed between TSVV3, TSVV4 and TSVV7 for a total of 6pm </t>
  </si>
  <si>
    <t>M.Garcia's team &amp; Fusion group (tbd)</t>
  </si>
  <si>
    <t>GENE-X is a full-f gyrokinetic continuum code implementing a locally field-aligned coordinate system following the flux-coordinate independent approach. The implementation is based on a hybrid OpenMP and MPI parallelization that was successfully tested up to 512 compute nodes and against the Roofline model.
To improve the cache usage of GENE-X, we would like the ACH to optimize the memory access patterns. This shall be achieved by reordering the unstructured computational grid. The tasks for ACH are:
•   Implementing the ability to access the unstructured computational grid in arbitrary order
•   Testing the performance of different reordering strategies</t>
  </si>
  <si>
    <t>6PM Fusion group (A. Silanes); 4PM M.Garcia's team</t>
  </si>
  <si>
    <t>HPC optimization, GPU enabling</t>
  </si>
  <si>
    <t>Continuation of ongoing project</t>
  </si>
  <si>
    <t>Fusion group (A. Soba)</t>
  </si>
  <si>
    <t>Domain decomposition, GPU solver, improvement of code portability &amp; availability</t>
  </si>
  <si>
    <t>Continuation and extension of ongoing project</t>
  </si>
  <si>
    <t>Fusion group (F. Cipolletta)</t>
  </si>
  <si>
    <t>JOREK-CARIDDI eddy current coupling for 3D plasma 3D wall simulations has been completed by TSVV 8 in 2023. Optimization of the coupling between JOREK and CARIDDI is needed for high resolution cases (plasma resolution as well as wall resolution); a substantial step was taken here already in 2023 with CIEMAT ACH support, but that has to be continued in view of full MHD coupling and halo current coupling, which are both under development and introduce a significant number of new coupling terms</t>
  </si>
  <si>
    <t>Federico Cipolletta would be an excellent person to work on this due to experience from this year</t>
  </si>
  <si>
    <t>Fusion group (X. Saez, A.Silanes)</t>
  </si>
  <si>
    <t>Porting XTOR-K onto GPU systems</t>
  </si>
  <si>
    <t>BSC has proposed to port XTOR-K onto GPU’s. From the developer side, this transfer has been prepared including typical run cases and tests of the results. The code is ready now with both full trajectory and guiding centre particle integrators working in all configurations</t>
  </si>
  <si>
    <t>D. Vicente's team</t>
  </si>
  <si>
    <t>Continue work started in 2023 along the following lines:
(1) Identify and exploit new other multi-threading opportunities, in particular in newer parts of the code, such as the ones related to the dynamic time-dependent mode (b2news_m routines and those called within), and the new routines related to the Zhdanov closure.
(2) For coupled runs in which both the B2.5 and Eirene components are meant to run using their parallelized versions, propose compiler options and/or job submission script instructions (on as wide a variety of compilers and platforms as possible) that allow for an optimal use of the available CPU resources by enforcing the regular re-assignment of these resources from MPI to OpenMP tasks and back.
(3) Consider possible vectorization of the code wherever profitable for use on Cray platforms like on the JFRS cluster at IFERC.</t>
  </si>
  <si>
    <t>5PM M. Garcia's team; 1 PM Fusion group</t>
  </si>
  <si>
    <t>stella’s implicit treatment of parallel streaming is made possible by a Green’s function approach that requires pre-computation and LU factorization of a response initialization matrix.  For simulations requiring high resolution in both the radial and parallel-to-the-field coordinates, the computation of the LU decomposition has until recently been a bottleneck, and has required its parallelization and distribution of the memory demand. At present, the code can carry out the matrix inizialization distributing it across he CPUs of a single node, independently on whether more than one node is requested in the simulation. If more than 1 one node is requested, there is no speed-up in the calculation of the initialization matrix. The present task aims at enabling the LU factorization across all the nodes requested for the simulation when the number of nodes requested is more than 1 in order to reduce the time spent by the code in the inizialization and to afford finer resolution and larger size of the computation domain. Part of this task began in 2023 but has not been accomplished and must be continued and finished in 2024.</t>
  </si>
  <si>
    <t>GENE, ORB5, GRILLIX, GYSELA</t>
  </si>
  <si>
    <t>GENE, ORB5, GBS, HYMAGYC, XTOR</t>
  </si>
  <si>
    <t>FELTOR, GBS, GRILLIX, SOLEDGE3X</t>
  </si>
  <si>
    <t>M. WIESENBERGER, P. RICCI, A. STEGMEIR, H. BUFFERAND</t>
  </si>
  <si>
    <t>Paolo RICCI</t>
  </si>
  <si>
    <t>Andreas STEGMEIR</t>
  </si>
  <si>
    <t>Hugo BUFFERAND</t>
  </si>
  <si>
    <t>SPEC</t>
  </si>
  <si>
    <t>Chris Smiet,</t>
  </si>
  <si>
    <t>Alejandro Bañón-Navarro</t>
  </si>
  <si>
    <t>FREE BOUNDARY EQUILIBRIUM CODE</t>
  </si>
  <si>
    <t>Antoine Merle</t>
  </si>
  <si>
    <t>Continued development of community visualisation tools that will enable to easily navigate the huge amount of data that will be generated by our codes, and allow more easily to disentangle the physics mechanisms behind them. Targeted features are:
 - definition of code-independent data interfaces (IMAS compatible?)
 - support for coordinate mappings (e.g., flux-tube -&gt; cylindric coordinates)
 - flexible/interactive user interface allowing for profile, cross-section, etc analysis in arbitrary dimensions etc
 - visualisation of uncertainties, parameter dependencies, comparison with experimental data</t>
  </si>
  <si>
    <t>Support for GYSELA GPU porting – The GYSELA code is written in Fortran 90 with a few modules in C (GYSELA has about 50k lines of source code). GYSELA is based on a hybrid MPI/OpenMP parallelism and exhibits good performance both in weak and strong scaling up to more than 500k cores on AMD CPU architectures. From the numerical point of view, our main medium-term objective is to prepare GYSELA for the use of exascale resources. In this context, joint efforts of porting the code on GPU architectures started two years ago with ACH-EPFL (6 PMs in 2022 and 6 PMs in 2023) and national HPC centre of CINES. Initial results obtained on the new Adastra computer https://www.genci.fr/en/node/1149 (based on AMD Instinct MI250X OAM accelerators) are not entirely conclusive. Due to the complexity of the GYSELA code (5d, large kernels, etc.) it appears that Cray compilers are not yet fully efficient for OpenMP offload. The only kernel where we succeed in obtaining the expected GPU performance is the collision operator that has been completely rewritten in C++ via Kokkos and plugged-in to the Fortran code. These results confirm that the rewriting of the GYSELA code in C++ (GyselaX++), initiated last year, is the right strategy. The new C++ collision operator will be implemented in GyselaX++ in the coming weeks. The Poisson solver was identified as one of the next kernels that could be rewritten in C++ and optimized for GPU, so as to serve both the old Fortran code and the new C++ code. This is the goal for the first 6 months of ACH support. The 6 other months will be devoted to: (i) the C++ expertise and Kokkos design for the development of a multi-patch semi-Lagrangian scheme and (ii) and the optimization of MPI Communication on Multi-GPU. The last point is a non-trivial issue, but we are convinced that the joint help of the ACH-EPFL and CINES teams on this subject (giving them the opportunity to exchange their expertise on NVIDIA and AMD GPUs) will benefit not only the GYSELA team but the wider community.</t>
  </si>
  <si>
    <t>6 PM each  from TSVV01+04 for a total of 12 pm</t>
  </si>
  <si>
    <t xml:space="preserve">Tasks to be performed in 2024: </t>
  </si>
  <si>
    <t>Investigate implementation t in TSVV3 codes’ solvers of the convergence acceleration method presented in pinboard paper #35916. For FELTOR, GRILLIX and SOLEDGE3X, evaluate gain of algorithm in mini-app based on data from the 3 codes and implement if deemed beneficial. For GBS, feasibility study already carried out, pursue implementation.</t>
  </si>
  <si>
    <t>Ferhat Sindy</t>
  </si>
  <si>
    <t xml:space="preserve">Non-blocking but beneficial for long term. Should not replace high priority request. </t>
  </si>
  <si>
    <t xml:space="preserve">The RHS computation is currently ported in CUDA. This solution guarantees efficient computation on NVIDIA GPUs. However, it requires code duplication leading to substantial effort in order to maintain the code.
Our plan is to migrate the RHS computation to OpenACC and subsequently conduct benchmarking on the Leonardo platform. If the performance difference between OpenACC and CUDA is minimal, as we anticipate, we intend to adopt OpenACC as the primary paradigm for GPU computing within our project. We note that the will consider the version of the RHS computation that includes the geometric coefficients to deal with arbitrary wall geometries. </t>
  </si>
  <si>
    <t>Currently, GBS has partially migrated its boundary conditions to GPU using CUDA. While GBS offers a wide range of boundary conditions, the process of porting and, more importantly, maintaining all these conditions with CUDA has proven to be a labor-intensive task. We would like to port the boundary condition to OpenACC in order to meet performance expectation and code maintainability.</t>
  </si>
  <si>
    <t>In the GBS project, we have two main components: RHS computation and solution of linear systems. The RHS computation involves stencil operations and MPI synchronous communication for halo exchange. However, this communication pattern could become problematic as the size of the tokamak increases. The larger the tokamak, the more data needs to be exchanged among computing nodes, potentially impacting efficiency. Therefore, optimising MPI communication is crucial for scalability with larger tokamak configurations. We propose to explore solutions aimed at improving the MPI communication through asynchronous communication.</t>
  </si>
  <si>
    <t>Could be kept for 2025</t>
  </si>
  <si>
    <t>The neutrals computation runs independently of the plasma computation, requiring significant memory resources due to the dense nature of the matrix used for solving neutral dynamics. The assembly of this matrix represents a critical bottleneck in the neutral computation. Currently, it is assumed that both the plasma and neutrals components employ the same number of MPI ranks.
To enhance the performance of the neutral computation, we propose to use MPI asynchronous communication for the matrix assembly process. To make efficient use of the Leonardo platform, we intend to allocate GPU resources for the plasma component while assigning the remaining CPU tasks to handle the neutrals computation.</t>
  </si>
  <si>
    <t>Effective implementation of 3D elliptic solver (for parallel heat transport), including porting to GPU. First in mini-app then in GRILLIX itself.</t>
  </si>
  <si>
    <t>The coupling of SOLEDGE3X to EIRENE is done via an interface code named STYX. The current versions of the 3 pieces of software have different parallelization features: SOLEDGE3X is hybridly parallelized (MPI+OpenMP), EIRENE is parallelized with pure MPI and STYX is not parallelized at all. While the parallelization of EIRENE is left to TSVV5, SOLEDGE3X and STYX are managed via the TSVV3 project. The proposed project consists in 2 essential parts: 1- extend the hybrid parallelization of SOLEDGE3X to the STYX code; 2- explore the best possible ways to make efficient use of the parallelization in the coupled chain of code, possibly by defining different MPI communicators in each part of the code.</t>
  </si>
  <si>
    <t>Porting to GPU of matrix and RHS (explicit terms) assembly. Target: production case on GPU machine, e.g. Leonardo.</t>
  </si>
  <si>
    <t>ASCOT5 codes.</t>
  </si>
  <si>
    <t>We specifically request Cristian Sommariva.</t>
  </si>
  <si>
    <t xml:space="preserve"> 1) An investigation into the library-based approach, using Kokkos, from a “mini-app” such as GK-Engine or even a subset of it, in view of its subsequent implementation into GK PIC codes such as ORB5 and EUTERPE. 
2) Reshaping ORB5 into a more modular structure (a library) enabling exchange of modules between ORB5, and “mini-apps” and replacement of the modules by improved versions.
 3) Further tests of OpenMP-Offload with other vendors for both ORB5 and EUTERPE.</t>
  </si>
  <si>
    <t xml:space="preserve">Rewriting ORB5 as a library will be a very useful step if it is decided subsequently to move towards another language (C++ or else) with which the use of libraries is much more straightforward.
The GPU-enabling of ORB5 and EUTERPE is largely limited to the NVIDIA cards. However, there are new systems, such as LUMI, based on the other type of GPUs (AMD). 
https://www.lumi-supercomputer.eu/lumis-full-system-architecture-revealed/
</t>
  </si>
  <si>
    <t>Gilles Fourestey</t>
  </si>
  <si>
    <t>Continue GPU-porting, new approach: event-based approach for GPUs to replace large kernels used in the current Xeon phi originated implementation. Expected outcome is a significant performance improvement on GPUs.</t>
  </si>
  <si>
    <t>Continued support of activities</t>
  </si>
  <si>
    <t>-Perform code profiling and scaling studies to identify bottlenecks and optimize resource utilization.</t>
  </si>
  <si>
    <t>GENE-3D has the capability of performing global electromagnetic simulations of gyrokinetic stellarator turbulence.
One critical part of the code is the solution of the gyrokinetic field equations in order to calculate the electrostatic and vector potentials. It does this by describing the entire system using a real-space representation together with finite-difference approximations.
The corresponding linear systems are currently solved using LU decomposition within the PETSc framework. It might however be desirable to use iterative methods based on geometric multigrids, as their complexity scales linearly for a given problem size N, whereas direct 
solvers scale as N3/2. 
While this project was initialised in the last ACH cycle, there is still a large potential for further studies. In particular, the fine-tuning of the smoothing operators as well as the overall implementation into GENE-3D has to be optimised. The objective of this project would therefore take the multigrid implementation developed throughout the last cycle and optimise it as much as possible in order to check whether geometric multigrids can serve as a competitor to the direct solver approach.</t>
  </si>
  <si>
    <t>For this project, it would be highly advantageous to collaborate with a person who possesses expertise in PETSc and is knowledgable in geometric multigrid methods for systems in curvlinear coordinates. In this context, Nicola Varini (EPFL) would be an excellent choice, given his active involvement in adapting the geometric multigrid solver from Grillix into the PETSc framework</t>
  </si>
  <si>
    <t>Continued support of activities started last year</t>
  </si>
  <si>
    <t>Massimiliano Mattei</t>
  </si>
  <si>
    <t>Alessandro Pau</t>
  </si>
  <si>
    <t>Hyun-Tae Kim</t>
  </si>
  <si>
    <t>Ladislas Vignitchouk</t>
  </si>
  <si>
    <t>Jorge Ferreira,</t>
  </si>
  <si>
    <t>Francis Casson</t>
  </si>
  <si>
    <t>Francis Casson
Peter Fox</t>
  </si>
  <si>
    <t>Peter Fox</t>
  </si>
  <si>
    <t>Marcin Plociennik, Daniel Figat, Aleksander Wisznowski, Kamil Niznik</t>
  </si>
  <si>
    <t xml:space="preserve">Dimitriy Yadykin </t>
  </si>
  <si>
    <t>Support to IMASization ofBKD0 CREATE BD GRAY  modules of latest version of the breakdown workflow</t>
  </si>
  <si>
    <t>Current status of the work:
§ A large part of the JET+TCV Eurofusion pedestal database has been stored in IMAS on the Gateway.
§ The web interface to download the dataset has started initial testing on the local Poznan server https://chara-47.man.poznan.pl/dashboard/
Tasks to be performed in 2024:
§ Final tests of the web interface to download the pedestal database from the Poznan server 
§ Deployment of the web interface on the Gateway.
§ Further support for transferring the database into IMAS on the Gateway</t>
  </si>
  <si>
    <t>PEDESTAL</t>
  </si>
  <si>
    <t>Current status: example general python script to transfer dummy quantities to IMAS on the Gateway provided.
Tasks to be performed in 2024: 
1- support to develop and implement spe-cific python or MATLAB scripts to map local databases (0D) to IMAS, including  possible creation of specific entries un-der a specific IDS.
2- develop a web interface to download the EUROfusion databases from IMAS in specific user-friendly formats, similar to the pedestal DB one</t>
  </si>
  <si>
    <t>TRANSPORT</t>
  </si>
  <si>
    <t xml:space="preserve">Current status: SQL relational data model developed for IMAS mapping.
Tasks to be performed in 2024:
Support to finalize IMAS mapping. Develop a dedicated web interface in the Gateway to browse and plot data </t>
  </si>
  <si>
    <t>DISRUPTION</t>
  </si>
  <si>
    <t xml:space="preserve">Current status: support from ACH (Dmitriy Yadykin and Piotr Chmielewski), output data mapping to IMAS completed, input data mapping is 95% completed. </t>
  </si>
  <si>
    <t>Dimitriy Yadykin , Marta Gruca, Ludovic Fleury</t>
  </si>
  <si>
    <t>IMAS compatible code outputs and code integration
The project will benefit from continued general support (e.g., tutorials) on IMASification and infrastructure for  continuous build/deployment support. More specific support will be needed to further adjust the input and eventually output of TSVV-01 codes with current focus  on the GENE code (here, inputs have been imasified via an intermediate script layer which could be replaced by direct interfaces. Also outputs need to be cast into IMAS compatible structures.</t>
  </si>
  <si>
    <t>further development for the user interface e.g. GUI development to run the mapping scripts, user manual, and maintenance of the mapping scripts.</t>
  </si>
  <si>
    <t>Marta Gruca</t>
  </si>
  <si>
    <t>Progressive implementation of IMAS compliance for IO of TSVV3 codes. The work done in the previous year has setup the base of a Python tools to project codes’ output to IMAS, demonstrated with SOLEDGE3X. The tool now needs to be enriched and generalized to the other codes in TSVV3. Priorities on fields to port will be defined according to synthetic diagnostics needed for TCVX23 case.</t>
  </si>
  <si>
    <t>Not blocking before 2025 for project physics objectives but blocking for EUROfusion standard software</t>
  </si>
  <si>
    <t>Grzegorz Pełka</t>
  </si>
  <si>
    <t>IMASification (on the CPO level)</t>
  </si>
  <si>
    <t>New person in IPPLM- dedicated</t>
  </si>
  <si>
    <t>The IMASification of JOREK has advanced quite substantially, but this was so far driven mostly by TSVV 8 and ITER while the support by IPPLM is appreciated but so far limited due to the moderate number of assigned pms. We request stronger support in 2024 to move forward more efficiently with the next steps. Note that JOREK IMASification is particularly challenging due to the FEM representation of quantities and due to the high number of different models (equilibrium solver, MHD, fluid and kinetic extensions for neutrals, impurities, EPs, REs, etc.; electrostatic ITG/TEM turbulence models) and numerous applications to pedestal instabilities, disruptions, etc. This strong flexibility of the code implies that many different IDSs are affected, some need to substantially be extended, some need to be created newly.</t>
  </si>
  <si>
    <t>A stronger support on IMAS than in the previous years is needed to really make a difference</t>
  </si>
  <si>
    <t>Dimitriy Yadykin, Bartek Palak</t>
  </si>
  <si>
    <t>Develop iWrap interfaces to couple the Energetic-Particle Workflow and HYMAGYC actors to the HFPS and ETS frameworks.</t>
  </si>
  <si>
    <t>Coupling of MHD/energetic-particle modules (LIGKA, HYMAGYC) to the transport solvers (HFPS, ETS) via IMAS.</t>
  </si>
  <si>
    <t>Paweł Bloch</t>
  </si>
  <si>
    <t>Performance optimization and memory management of existing HFPS workflow:
   - Memory backend
   - Change the way of reading data (slice vs. whole IDS)
   - Improve Python workflow structure/performance</t>
  </si>
  <si>
    <t>Daniel FIgat+Bartek Pogodziński</t>
  </si>
  <si>
    <t>Support transition of HFPS workflow to Persistent Actor Framework, by maintaining:
  - imas/ual + MUSCLE3
  - Gateway + MUSCLE3</t>
  </si>
  <si>
    <t>Bartek Pogodziński+Aleksander Wisznowski</t>
  </si>
  <si>
    <t>Demonstration of multi-container workflow with HFPS + HCD + MUSCLE3 on the Gateway</t>
  </si>
  <si>
    <t>Bartek Sunny + Daniel+Aleksander</t>
  </si>
  <si>
    <t>Gitlab and CI/build/test support on specific HFPS modules (fore-seen for 2024: HPI2, reduced LHCD model, HCD)</t>
  </si>
  <si>
    <t>Piotr Grabbowski + 2 persons from PSNC</t>
  </si>
  <si>
    <t>HFPS GUI towards a real modulari-ty of the GUI and the modules</t>
  </si>
  <si>
    <t>Par Strand+Rui Coelho+David Coster</t>
  </si>
  <si>
    <t>Maximize interoperability be-tween ETS and HFPS of the MHD and HCD workflows</t>
  </si>
  <si>
    <t>The synergy between HFPS, ETS and ASTRA is pursued and should now be officially embedded by EUROfusion. In March during our 2nd in person meeting in Eindhoven ( thanks to complementary financial support from a DIFFER grant with the NL eScience Center) we had a very fruitful session on workflow strategy choices including ATSRA, ETS, HFPS and ITER-PDS. This continued last Friday, you can find the slides and a summary here. It is now time for me to propose to EUROfusion to officially encourage interoperability and modularity of existing integrated modeling platforms as we do for the new Pulse Design Tools activity. 
On the ACH side, I am hence requesting more synergy with the workflow experts in the Poznan ACH (Dmitriy Yadkin, Thomas Jonson, Rui Coelho, Pär Strand, David Coster), 6 pm
on the TSVV11 side I am thinking of adding new deliverables aiming at benchmark of the workflows on the Gateway using IDS AUG/TCV/WEST/JET data. New deliverables means new resources, at this stage I am estimating it to an additional 6pm.
The NL eScience center support should be officialized. We have benefited from the NL eScience center support for the Persistent actor Framework library MUSCLE 3 through an ITER contract that just ended in which TSVV11 member such as Jonathan Citrin was embarked ensuring the overlap. Therefore for support on MUSCLE3 towards all workflows including ETS and PDT, I am asking 3 pm towards the NL eScience center
Also it is the NL eScience center that has developed the tools enabling automated large scale uncertainty propagation through a 2 years grant with DIFFER (J. Citrin and A. Ho), this grant is ending in Feb 2024. These new tools, key for large scale validation, are just now being used by HFPS and also ETS (thanks to IDS), and surely some support and development will still be needed in the coming 2 years. Therefore for support on UQ tools I am asking 3 pm. 
NB: I have discussed these needs with Egbert Westerhof who is contacting now the NL eScience center to find out their willingness, and surely DIFFER is still ready to be the entry point with EF. Such support is of ACH type, and should appear as a 6pm extension of one of the ACH, either Poznan or VTT. 
The last issue is not necessarily on the ACH side. As HFPS users we need a stronger hands on support to implement some module updates or some minor changes for example the ability to force Er at the LCFS to be positive while keeping the force balance inside, etc. We have open issues on the Git here. I regularly discuss them with Francis Casson, but resources on the UKAEA side on these priorities are not fully available and this lead to long delays between the expressed need for physics studies and the modification in the code. I have asked for support the ACH Poznan but they explained me several times now that their support is not on the HFPS itself but on the DevOps tools around it such as containerization, GUI, Git, tests etc. I am therefore requesting an advanced HFPS user/developer fully devoted to solving the HFPS upgrades needed as listed in the issues. As far as I am concerned, this person can be affiliated to the TSVV11 or a hub, but it should be an additional 6pm</t>
  </si>
  <si>
    <t>New Person from IPPLM</t>
  </si>
  <si>
    <t>hands on module improvement support</t>
  </si>
  <si>
    <t>TBD</t>
  </si>
  <si>
    <t xml:space="preserve">MUSCLE3 support and targeted development </t>
  </si>
  <si>
    <t>IMASifying ascot5, continuation. Implementing output quantities in IMAS. Prototype actor.</t>
  </si>
  <si>
    <t>Marta Gruca+Dimitriy Yadykin</t>
  </si>
  <si>
    <t>Implement IMAS interface b/w</t>
  </si>
  <si>
    <t>IMAS interface to provide 3D equilibrium data from GVEC.</t>
  </si>
  <si>
    <t>CREATE</t>
  </si>
  <si>
    <t>(All)</t>
  </si>
  <si>
    <t>ENR MOD.01.FZJ</t>
  </si>
  <si>
    <t xml:space="preserve">Sven Wiesen </t>
  </si>
  <si>
    <t>MEMENTO</t>
  </si>
  <si>
    <t xml:space="preserve">SDTrimSP
</t>
  </si>
  <si>
    <t>Nathan Cummings</t>
  </si>
  <si>
    <t xml:space="preserve">Aaron Ho </t>
  </si>
  <si>
    <t>W7X</t>
  </si>
  <si>
    <t>IRimaging</t>
  </si>
  <si>
    <t>NN</t>
  </si>
  <si>
    <t>Collecting and formatting high volumes of fusion data for ML applications is very labour intensive, often taking weeks of scouring wikis/handbooks and using the available APIs, which are typically specific to each fusion device. A solution would be an automated software or process that enables fast and accurate data transfer from relevant databases directly to an ML readable format. In 2023, the high level overview for such a software infrastructure was revied and documented in Data Platform for Accelerating Machine Learning Workflows on Fusion Data (helsinki.fi) by ACH-05. The proposal for 2024 is to continue this work with more focus now on practical application to the specific ML research objectives of the ENR-MOD-01-FZJ. The plan is to support establishment of clean set of deliverables from the ENR-project.  (https://helda.helsinki.fi/items/a8cb5717-c47c-498e-8cbc-3c995d7badf9)</t>
  </si>
  <si>
    <t>Support needed in early 2024 to establish the deliverables of the ENR-project (comes to an end April 2024).</t>
  </si>
  <si>
    <t xml:space="preserve">Uncertainty quantification (UQ): A problem common to most of the TSVV01 codes is to assess the impact of the input parameter uncertainties associated to exp. measurements on the code outputs. In stiff profile regimes, this is particularly important to gradient-driven codes. But also flux-driven codes need to explore uncertainties, e.g., in the power deposition profiles.
In GENE, efforts have so far focussed on forward-UQ and sparse-grid approaches [Farcas22] which, however, could still be improved in near-threshold regimes. Hence, the following exploratory projects could be envisioned:
(1) Identify alternative/extended sparse-grid approaches for forward-UQ that can easily handle critical gradients and develop       script-based solutions that could be interfaced with a number of codes (final goal)
                  and/or 
(2) Explore feasibility of "inverse-UQ" techniques in established GK turbulence codes - much more difficult but highly relevant to proper validation of the codes/underlying model. </t>
  </si>
  <si>
    <t>[Farcas22] IG. Farcaş et al., Commun Eng 1, 43 (2022)</t>
  </si>
  <si>
    <t>AI for numerical anomaly detection in GYSELA code – In this project we aim at using the already established anomaly detection method STFPM [Wan+21], with the more recent improvement of Discrepancy Scaling [MN23] to find numerical anomalies in the GYSELA simulations. This work initiated via ACH 2023 (6 PMs) shows promising results. This method has the advantage of requiring only examples with no anomalies for training, which tends to be easier to produce. In this initial work, the network correctly identifies a strong numerical anomaly. This first proof-of principle was carried out on a very limited dataset. The objective of this new proposal is to extend this work to multiple different runs with diverse anomaly examples. Two main extensions are envisaged for this purpose. The first one is to extend the STFPM technique to time series, making use of the fact that the simulations evolve over time. Since normal simulations tend to follow a pattern, this information could help inform the network of an anomaly faster than by considering each image as an independent datapoint. An idea is to apply convolutional recurrent neural networks, as suggested in [HK18], as these networks combine the strengths of Convolutional Neural Networks (CNNs) for extracting spatial features and Recurrent Neural Networks (RNNs) for capturing temporal dependencies. The second one is to extend this work from 2D to 5D, so as to be able to detect and localize anomalies in 5D distribution functions as evaluated in GYSELA. A trivial solution might be to take 2D slices in each directions but there is no guarantee that the anomaly maps will be correlated in the same dimension. Therefore, an appropriate topology extension is required. Each of the two approaches requires 6 PMs, leading to an overall demand for ACH-VTT support of 12 PMs for 2024.</t>
  </si>
  <si>
    <t xml:space="preserve">6 PM each from TSVV01+04 for a total of 12 pm
[HK18] Lichy Han and Maulik Kamdar. “MRI to MGMT: predicting methylation status in glioblastoma patients using convolutional recurrent neural networks”, (2018) doi: 10.1142/9789813235533_0031.
[MN23] Juha Mylläri and Jukka K. Nurminen. “Discrepancy Scaling for Fast Unsupervised Anomaly Localization”, (2023) doi: 10.1109/COMPSAC57700.2023.00042.
[Wan+21] Guodong Wang et al. “Student-Teacher Feature Pyramid Matching for Anomaly Detection”, (2021) The British Machine Vision Conference (BMVC). 
</t>
  </si>
  <si>
    <t>HPC optimization (domain decomposition) and implementation of simulation restart option</t>
  </si>
  <si>
    <t>HPC optimization</t>
  </si>
  <si>
    <t>Develop a new neural network to estimate Dreicer runaway generation extending the validity to more elements, in particular W</t>
  </si>
  <si>
    <t>Continue work on Bayesian optimization, to extend the tool to more advanced simulations</t>
  </si>
  <si>
    <t>We specifically request Aaro Järvinen.</t>
  </si>
  <si>
    <t>Port ORB5 to LUMI:
ORB5 shall compile and run on LUMI using OpenMP (all the testcases, with performance measurements)</t>
  </si>
  <si>
    <t>Similar task has already been accomplished by VTT for other E-TASC codes https://wiki.euro-fusion.org/wiki/ACH-05 
VTT-ACH should cooperate with EPFL-ACH which has already done some work on the OpenMP-Offload required for the porting.</t>
  </si>
  <si>
    <t xml:space="preserve">Simulation database: maintaining the server, service, DB and backup simDB </t>
  </si>
  <si>
    <t>SimDB</t>
  </si>
  <si>
    <t>Amnell</t>
  </si>
  <si>
    <t>Bayesian optimization for physics driv-en problem</t>
  </si>
  <si>
    <t xml:space="preserve">NN regression expertise for HPI2 </t>
  </si>
  <si>
    <t xml:space="preserve">•	Code : Tensor flow based learning algorithms
•	Data management : annotated images and movies, organised and retrievable through MySQL 
•	Dictionaries of labels </t>
  </si>
  <si>
    <t>Working group :
LDAP “g2itmdl” (dl means data lake):</t>
  </si>
  <si>
    <t>Further development and exploitation of the reduced EIRENE model called EIRON for testing of various domain decomposition and CPU load balancing schemes. Strong focus is to be put on the representative equivalent in EIRON of the full size EIRENE collisional-radiative models (CRMs) including all the data variety and amounts.</t>
  </si>
  <si>
    <t>Task description appeared later, change in pms based partially on discussions. Also addition of another code related to the EIRON project.</t>
  </si>
  <si>
    <t>Development of the catalogue-structured simulation repository (probably bases on EUDAT) is necessary. The preliminary work was done together with ACH-VTT (requirements formulated and focus-group from TSVV-5 side identified, previous experience summarised). ITER SimDB is supposed to be a very small subset, cross-indexed.</t>
  </si>
  <si>
    <t>Task description appeared later</t>
  </si>
  <si>
    <t>Implementation of multilevel linear solvers and developing an interface to the Hypre solvers</t>
  </si>
  <si>
    <t>We have an amrex expert, who should be familiar with the code. No discussions yet, as this task was on the rejected list of ACH-MPG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</si>
</sst>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0"/>
      <name val="Arial"/>
    </font>
    <font>
      <sz val="8"/>
      <name val="Arial"/>
      <family val="2"/>
    </font>
    <font>
      <b/>
      <sz val="10"/>
      <name val="Arial"/>
      <family val="2"/>
    </font>
    <font>
      <sz val="10"/>
      <name val="Arial"/>
      <family val="2"/>
    </font>
    <font>
      <b/>
      <sz val="12"/>
      <name val="Arial"/>
      <family val="2"/>
    </font>
    <font>
      <b/>
      <sz val="11"/>
      <color theme="5" tint="-0.499984740745262"/>
      <name val="Arial"/>
      <family val="2"/>
    </font>
    <font>
      <b/>
      <sz val="10"/>
      <color rgb="FF002060"/>
      <name val="Arial"/>
      <family val="2"/>
    </font>
    <font>
      <sz val="10"/>
      <color theme="1" tint="0.249977111117893"/>
      <name val="Arial"/>
      <family val="2"/>
    </font>
    <font>
      <b/>
      <sz val="12"/>
      <color theme="0"/>
      <name val="Arial"/>
      <family val="2"/>
    </font>
    <font>
      <b/>
      <sz val="10"/>
      <color rgb="FFC00000"/>
      <name val="Arial"/>
      <family val="2"/>
    </font>
    <font>
      <b/>
      <sz val="11"/>
      <color rgb="FF002060"/>
      <name val="Arial"/>
      <family val="2"/>
    </font>
    <font>
      <b/>
      <sz val="11"/>
      <name val="Arial"/>
      <family val="2"/>
    </font>
    <font>
      <b/>
      <sz val="10"/>
      <color theme="6" tint="-0.499984740745262"/>
      <name val="Arial"/>
      <family val="2"/>
    </font>
    <font>
      <sz val="11"/>
      <color rgb="FF9C5700"/>
      <name val="Calibri"/>
      <family val="2"/>
      <scheme val="minor"/>
    </font>
    <font>
      <b/>
      <sz val="11"/>
      <color theme="0"/>
      <name val="Arial"/>
      <family val="2"/>
    </font>
    <font>
      <b/>
      <sz val="11"/>
      <color theme="5" tint="-0.499984740745262"/>
      <name val="Arial"/>
      <family val="2"/>
    </font>
    <font>
      <sz val="10"/>
      <color rgb="FF0070C0"/>
      <name val="Arial"/>
      <family val="2"/>
    </font>
    <font>
      <sz val="11"/>
      <color rgb="FF0070C0"/>
      <name val="Arial"/>
      <family val="2"/>
    </font>
    <font>
      <sz val="10"/>
      <color rgb="FFC00000"/>
      <name val="Arial"/>
      <family val="2"/>
    </font>
    <font>
      <sz val="11"/>
      <name val="Arial"/>
      <family val="2"/>
    </font>
    <font>
      <b/>
      <sz val="10"/>
      <color theme="2" tint="-0.749992370372631"/>
      <name val="Arial"/>
      <family val="2"/>
    </font>
    <font>
      <b/>
      <sz val="10"/>
      <color theme="5" tint="-0.499984740745262"/>
      <name val="Arial"/>
      <family val="2"/>
    </font>
    <font>
      <sz val="11"/>
      <color rgb="FF0070C0"/>
      <name val="Arial"/>
    </font>
    <font>
      <b/>
      <sz val="11"/>
      <color theme="5" tint="-0.499984740745262"/>
      <name val="Arial"/>
    </font>
    <font>
      <b/>
      <sz val="11"/>
      <color rgb="FF002060"/>
      <name val="Arial"/>
    </font>
    <font>
      <b/>
      <sz val="10"/>
      <color rgb="FFC00000"/>
      <name val="Arial"/>
    </font>
    <font>
      <sz val="10"/>
      <color rgb="FFFF0000"/>
      <name val="Arial"/>
      <family val="2"/>
    </font>
  </fonts>
  <fills count="6">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theme="5" tint="-0.249977111117893"/>
        <bgColor indexed="64"/>
      </patternFill>
    </fill>
    <fill>
      <patternFill patternType="solid">
        <fgColor rgb="FFFFEB9C"/>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theme="0"/>
      </right>
      <top/>
      <bottom style="thin">
        <color indexed="64"/>
      </bottom>
      <diagonal/>
    </border>
    <border>
      <left style="thin">
        <color theme="0"/>
      </left>
      <right style="thin">
        <color theme="0"/>
      </right>
      <top/>
      <bottom style="thin">
        <color indexed="64"/>
      </bottom>
      <diagonal/>
    </border>
    <border>
      <left style="thin">
        <color theme="0"/>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auto="1"/>
      </left>
      <right/>
      <top/>
      <bottom style="thin">
        <color auto="1"/>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0" fontId="3" fillId="0" borderId="0"/>
    <xf numFmtId="0" fontId="13" fillId="5" borderId="0" applyNumberFormat="0" applyBorder="0" applyAlignment="0" applyProtection="0"/>
  </cellStyleXfs>
  <cellXfs count="77">
    <xf numFmtId="0" fontId="0" fillId="0" borderId="0" xfId="0"/>
    <xf numFmtId="0" fontId="0" fillId="0" borderId="0" xfId="0" applyAlignment="1">
      <alignment vertical="justify"/>
    </xf>
    <xf numFmtId="0" fontId="3" fillId="0" borderId="0" xfId="0" applyFont="1"/>
    <xf numFmtId="0" fontId="3" fillId="0" borderId="1" xfId="0" applyFont="1" applyBorder="1" applyAlignment="1">
      <alignment vertical="justify" wrapText="1"/>
    </xf>
    <xf numFmtId="0" fontId="3" fillId="0" borderId="1" xfId="0" applyFont="1" applyBorder="1" applyAlignment="1">
      <alignment vertical="top" wrapText="1"/>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justify" wrapText="1"/>
    </xf>
    <xf numFmtId="0" fontId="6" fillId="0" borderId="1" xfId="0" applyFont="1" applyBorder="1" applyAlignment="1">
      <alignment vertical="justify" wrapText="1"/>
    </xf>
    <xf numFmtId="0" fontId="0" fillId="0" borderId="3" xfId="0" applyBorder="1" applyAlignment="1">
      <alignment vertical="top" wrapText="1"/>
    </xf>
    <xf numFmtId="0" fontId="5" fillId="0" borderId="2" xfId="0" applyFont="1" applyBorder="1" applyAlignment="1">
      <alignment vertical="top" wrapText="1"/>
    </xf>
    <xf numFmtId="0" fontId="10" fillId="0" borderId="1" xfId="0" applyFont="1" applyBorder="1" applyAlignment="1">
      <alignment vertical="justify" wrapText="1"/>
    </xf>
    <xf numFmtId="0" fontId="9" fillId="0" borderId="1" xfId="0" applyFont="1" applyBorder="1" applyAlignment="1">
      <alignment vertical="top" wrapText="1"/>
    </xf>
    <xf numFmtId="0" fontId="0" fillId="0" borderId="1" xfId="0" applyBorder="1" applyAlignment="1">
      <alignment horizontal="left" vertical="top" wrapText="1"/>
    </xf>
    <xf numFmtId="164" fontId="2" fillId="0" borderId="0" xfId="0" applyNumberFormat="1" applyFont="1" applyAlignment="1">
      <alignment wrapText="1"/>
    </xf>
    <xf numFmtId="0" fontId="11" fillId="4" borderId="0" xfId="0" applyFont="1" applyFill="1" applyAlignment="1">
      <alignment vertical="top" wrapText="1"/>
    </xf>
    <xf numFmtId="0" fontId="11" fillId="4" borderId="0" xfId="0" applyFont="1" applyFill="1" applyAlignment="1">
      <alignment horizontal="right" vertical="top" wrapText="1"/>
    </xf>
    <xf numFmtId="0" fontId="8" fillId="4" borderId="0" xfId="0" applyFont="1" applyFill="1" applyAlignment="1">
      <alignment wrapText="1"/>
    </xf>
    <xf numFmtId="164" fontId="8" fillId="4" borderId="0" xfId="0" applyNumberFormat="1" applyFont="1" applyFill="1" applyAlignment="1">
      <alignment wrapText="1"/>
    </xf>
    <xf numFmtId="0" fontId="15" fillId="0" borderId="2" xfId="0" applyFont="1" applyBorder="1" applyAlignment="1">
      <alignment vertical="top" wrapText="1"/>
    </xf>
    <xf numFmtId="0" fontId="0" fillId="0" borderId="0" xfId="0" applyAlignment="1">
      <alignment horizontal="left"/>
    </xf>
    <xf numFmtId="0" fontId="0" fillId="0" borderId="10" xfId="0" applyBorder="1" applyAlignment="1">
      <alignment vertical="top" wrapText="1"/>
    </xf>
    <xf numFmtId="0" fontId="16" fillId="0" borderId="0" xfId="0" applyFont="1" applyAlignment="1">
      <alignment horizontal="left"/>
    </xf>
    <xf numFmtId="0" fontId="17" fillId="0" borderId="9" xfId="0" applyFont="1" applyBorder="1" applyAlignment="1">
      <alignment horizontal="left" vertical="top" wrapText="1"/>
    </xf>
    <xf numFmtId="0" fontId="17" fillId="0" borderId="2" xfId="0" applyFont="1" applyBorder="1" applyAlignment="1">
      <alignment horizontal="left" vertical="top" wrapText="1"/>
    </xf>
    <xf numFmtId="164" fontId="9" fillId="0" borderId="1" xfId="0" applyNumberFormat="1" applyFont="1" applyBorder="1" applyAlignment="1">
      <alignment vertical="justify" wrapText="1"/>
    </xf>
    <xf numFmtId="164" fontId="9" fillId="3" borderId="1" xfId="0" applyNumberFormat="1" applyFont="1" applyFill="1" applyBorder="1" applyAlignment="1">
      <alignment vertical="justify" wrapText="1"/>
    </xf>
    <xf numFmtId="164" fontId="9" fillId="0" borderId="1" xfId="0" applyNumberFormat="1" applyFont="1" applyBorder="1" applyAlignment="1">
      <alignment horizontal="right" vertical="justify" wrapText="1"/>
    </xf>
    <xf numFmtId="0" fontId="18" fillId="0" borderId="0" xfId="0" applyFont="1"/>
    <xf numFmtId="164" fontId="7" fillId="0" borderId="1" xfId="0" applyNumberFormat="1" applyFont="1" applyBorder="1" applyAlignment="1">
      <alignment vertical="justify" wrapText="1"/>
    </xf>
    <xf numFmtId="164" fontId="3" fillId="0" borderId="1" xfId="0" applyNumberFormat="1" applyFont="1" applyBorder="1" applyAlignment="1">
      <alignment vertical="justify" wrapText="1"/>
    </xf>
    <xf numFmtId="164" fontId="0" fillId="0" borderId="1" xfId="0" applyNumberFormat="1" applyBorder="1" applyAlignment="1">
      <alignment vertical="justify" wrapText="1"/>
    </xf>
    <xf numFmtId="164" fontId="0" fillId="0" borderId="1" xfId="0" applyNumberFormat="1" applyBorder="1" applyAlignment="1">
      <alignment horizontal="right" vertical="justify" wrapText="1"/>
    </xf>
    <xf numFmtId="164" fontId="0" fillId="0" borderId="0" xfId="0" applyNumberFormat="1"/>
    <xf numFmtId="164" fontId="9" fillId="0" borderId="12" xfId="0" applyNumberFormat="1" applyFont="1" applyBorder="1" applyAlignment="1">
      <alignment vertical="justify" wrapText="1"/>
    </xf>
    <xf numFmtId="164" fontId="9" fillId="0" borderId="8" xfId="0" applyNumberFormat="1" applyFont="1" applyBorder="1" applyAlignment="1">
      <alignment vertical="justify" wrapText="1"/>
    </xf>
    <xf numFmtId="164" fontId="9" fillId="0" borderId="11" xfId="0" applyNumberFormat="1" applyFont="1" applyBorder="1" applyAlignment="1">
      <alignment vertical="justify" wrapText="1"/>
    </xf>
    <xf numFmtId="0" fontId="0" fillId="0" borderId="8" xfId="0" applyBorder="1" applyAlignment="1">
      <alignment vertical="justify" wrapText="1"/>
    </xf>
    <xf numFmtId="0" fontId="15" fillId="0" borderId="1" xfId="0" applyFont="1" applyBorder="1" applyAlignment="1">
      <alignment vertical="top" wrapText="1"/>
    </xf>
    <xf numFmtId="0" fontId="3" fillId="0" borderId="10" xfId="0" applyFont="1" applyBorder="1" applyAlignment="1">
      <alignment vertical="justify" wrapText="1"/>
    </xf>
    <xf numFmtId="0" fontId="14" fillId="2" borderId="5" xfId="0" applyFont="1" applyFill="1" applyBorder="1" applyAlignment="1">
      <alignment vertical="top" wrapText="1"/>
    </xf>
    <xf numFmtId="0" fontId="19" fillId="0" borderId="0" xfId="0" applyFont="1"/>
    <xf numFmtId="0" fontId="14" fillId="2" borderId="5" xfId="0" applyFont="1" applyFill="1" applyBorder="1" applyAlignment="1">
      <alignment horizontal="left" vertical="top" wrapText="1"/>
    </xf>
    <xf numFmtId="0" fontId="14" fillId="2" borderId="4" xfId="0" applyFont="1" applyFill="1" applyBorder="1" applyAlignment="1">
      <alignment vertical="top" wrapText="1"/>
    </xf>
    <xf numFmtId="0" fontId="14" fillId="2" borderId="6" xfId="0" applyFont="1" applyFill="1" applyBorder="1" applyAlignment="1">
      <alignment vertical="top" wrapText="1"/>
    </xf>
    <xf numFmtId="0" fontId="19" fillId="0" borderId="0" xfId="0" applyFont="1" applyAlignment="1">
      <alignment vertical="top" wrapText="1"/>
    </xf>
    <xf numFmtId="0" fontId="5" fillId="3" borderId="2" xfId="0" applyFont="1" applyFill="1" applyBorder="1" applyAlignment="1">
      <alignment vertical="top" wrapText="1"/>
    </xf>
    <xf numFmtId="0" fontId="3" fillId="0" borderId="10" xfId="0" applyFont="1" applyBorder="1" applyAlignment="1">
      <alignment vertical="top" wrapText="1"/>
    </xf>
    <xf numFmtId="0" fontId="3" fillId="0" borderId="8" xfId="0" applyFont="1" applyBorder="1" applyAlignment="1">
      <alignment vertical="justify" wrapText="1"/>
    </xf>
    <xf numFmtId="0" fontId="13" fillId="5" borderId="1" xfId="2" applyBorder="1" applyAlignment="1">
      <alignment vertical="top" wrapText="1"/>
    </xf>
    <xf numFmtId="0" fontId="6" fillId="0" borderId="0" xfId="0" applyFont="1" applyAlignment="1">
      <alignment wrapText="1"/>
    </xf>
    <xf numFmtId="164" fontId="12" fillId="0" borderId="0" xfId="0" applyNumberFormat="1" applyFont="1" applyAlignment="1">
      <alignment wrapText="1"/>
    </xf>
    <xf numFmtId="0" fontId="20" fillId="0" borderId="0" xfId="0" applyFont="1" applyAlignment="1">
      <alignment wrapText="1"/>
    </xf>
    <xf numFmtId="0" fontId="0" fillId="0" borderId="0" xfId="0" pivotButton="1"/>
    <xf numFmtId="0" fontId="0" fillId="0" borderId="0" xfId="0" pivotButton="1" applyAlignment="1">
      <alignment vertical="top"/>
    </xf>
    <xf numFmtId="0" fontId="0" fillId="0" borderId="0" xfId="0" applyAlignment="1">
      <alignment vertical="top"/>
    </xf>
    <xf numFmtId="0" fontId="3" fillId="0" borderId="0" xfId="0" applyFont="1" applyAlignment="1">
      <alignment vertical="top"/>
    </xf>
    <xf numFmtId="0" fontId="3" fillId="0" borderId="0" xfId="0" applyFont="1" applyAlignment="1">
      <alignment vertical="top" wrapText="1"/>
    </xf>
    <xf numFmtId="0" fontId="4" fillId="0" borderId="0" xfId="0" applyFont="1" applyAlignment="1">
      <alignment horizontal="right" vertical="top"/>
    </xf>
    <xf numFmtId="1" fontId="2" fillId="0" borderId="0" xfId="0" applyNumberFormat="1" applyFont="1"/>
    <xf numFmtId="0" fontId="21" fillId="0" borderId="0" xfId="0" applyFont="1" applyAlignment="1">
      <alignment horizontal="left"/>
    </xf>
    <xf numFmtId="164" fontId="6" fillId="0" borderId="0" xfId="0" applyNumberFormat="1" applyFont="1"/>
    <xf numFmtId="1" fontId="21" fillId="0" borderId="0" xfId="0" applyNumberFormat="1" applyFont="1"/>
    <xf numFmtId="0" fontId="5" fillId="0" borderId="1" xfId="0" applyFont="1" applyBorder="1" applyAlignment="1">
      <alignment vertical="top" wrapText="1"/>
    </xf>
    <xf numFmtId="0" fontId="23" fillId="0" borderId="10" xfId="0" applyFont="1" applyBorder="1" applyAlignment="1">
      <alignment vertical="top" wrapText="1"/>
    </xf>
    <xf numFmtId="0" fontId="24" fillId="0" borderId="1" xfId="0" applyFont="1" applyBorder="1" applyAlignment="1">
      <alignment vertical="justify" wrapText="1"/>
    </xf>
    <xf numFmtId="164" fontId="25" fillId="0" borderId="1" xfId="0" applyNumberFormat="1" applyFont="1" applyBorder="1" applyAlignment="1">
      <alignment vertical="justify" wrapText="1"/>
    </xf>
    <xf numFmtId="0" fontId="26" fillId="5" borderId="1" xfId="2" applyFont="1" applyBorder="1" applyAlignment="1">
      <alignment vertical="top" wrapText="1"/>
    </xf>
    <xf numFmtId="0" fontId="0" fillId="0" borderId="10" xfId="0" applyBorder="1" applyAlignment="1">
      <alignment wrapText="1"/>
    </xf>
    <xf numFmtId="0" fontId="15" fillId="0" borderId="10" xfId="0" applyFont="1" applyBorder="1" applyAlignment="1">
      <alignment vertical="top" wrapText="1"/>
    </xf>
    <xf numFmtId="0" fontId="0" fillId="0" borderId="7" xfId="0" applyBorder="1" applyAlignment="1">
      <alignment vertical="justify" wrapText="1"/>
    </xf>
    <xf numFmtId="0" fontId="22" fillId="0" borderId="2" xfId="0" applyFont="1" applyBorder="1" applyAlignment="1">
      <alignment horizontal="left" vertical="top" wrapText="1"/>
    </xf>
    <xf numFmtId="0" fontId="23" fillId="0" borderId="2" xfId="0" applyFont="1" applyBorder="1" applyAlignment="1">
      <alignment vertical="top" wrapText="1"/>
    </xf>
    <xf numFmtId="0" fontId="5" fillId="0" borderId="10" xfId="0" applyFont="1" applyBorder="1" applyAlignment="1">
      <alignment vertical="top" wrapText="1"/>
    </xf>
    <xf numFmtId="164" fontId="9" fillId="3" borderId="11" xfId="0" applyNumberFormat="1" applyFont="1" applyFill="1" applyBorder="1" applyAlignment="1">
      <alignment vertical="justify" wrapText="1"/>
    </xf>
    <xf numFmtId="164" fontId="9" fillId="3" borderId="8" xfId="0" applyNumberFormat="1" applyFont="1" applyFill="1" applyBorder="1" applyAlignment="1">
      <alignment vertical="justify" wrapText="1"/>
    </xf>
    <xf numFmtId="0" fontId="0" fillId="0" borderId="0" xfId="0" applyNumberFormat="1"/>
  </cellXfs>
  <cellStyles count="3">
    <cellStyle name="Neutral" xfId="2" builtinId="28"/>
    <cellStyle name="Normal" xfId="0" builtinId="0"/>
    <cellStyle name="Normal 2" xfId="1" xr:uid="{00000000-0005-0000-0000-000001000000}"/>
  </cellStyles>
  <dxfs count="64">
    <dxf>
      <numFmt numFmtId="164" formatCode="0.0"/>
    </dxf>
    <dxf>
      <alignment vertical="top"/>
    </dxf>
    <dxf>
      <alignment vertical="top"/>
    </dxf>
    <dxf>
      <font>
        <b/>
        <i val="0"/>
        <color theme="6" tint="-0.499984740745262"/>
      </font>
    </dxf>
    <dxf>
      <font>
        <b/>
        <i val="0"/>
        <color theme="5" tint="-0.24994659260841701"/>
      </font>
    </dxf>
    <dxf>
      <font>
        <color theme="0" tint="-0.24994659260841701"/>
      </font>
    </dxf>
    <dxf>
      <font>
        <b/>
        <family val="2"/>
      </font>
      <numFmt numFmtId="1" formatCode="0"/>
    </dxf>
    <dxf>
      <font>
        <b/>
        <strike val="0"/>
        <outline val="0"/>
        <shadow val="0"/>
        <u val="none"/>
        <vertAlign val="baseline"/>
        <sz val="10"/>
        <color rgb="FF002060"/>
        <name val="Arial"/>
        <family val="2"/>
        <scheme val="none"/>
      </font>
      <numFmt numFmtId="164" formatCode="0.0"/>
    </dxf>
    <dxf>
      <numFmt numFmtId="164" formatCode="0.0"/>
    </dxf>
    <dxf>
      <font>
        <b/>
        <strike val="0"/>
        <outline val="0"/>
        <shadow val="0"/>
        <u val="none"/>
        <vertAlign val="baseline"/>
        <sz val="10"/>
        <color theme="5" tint="-0.499984740745262"/>
        <name val="Arial"/>
        <family val="2"/>
        <scheme val="none"/>
      </font>
      <alignment horizontal="left" vertical="bottom" textRotation="0" wrapText="0" indent="0" justifyLastLine="0" shrinkToFit="0" readingOrder="0"/>
    </dxf>
    <dxf>
      <alignment horizontal="general" vertical="top" textRotation="0" wrapText="0" indent="0" justifyLastLine="0" shrinkToFit="0" readingOrder="0"/>
    </dxf>
    <dxf>
      <alignment vertical="top"/>
    </dxf>
    <dxf>
      <alignment vertical="top"/>
    </dxf>
    <dxf>
      <numFmt numFmtId="164" formatCode="0.0"/>
    </dxf>
    <dxf>
      <font>
        <b/>
        <i val="0"/>
        <strike val="0"/>
        <condense val="0"/>
        <extend val="0"/>
        <outline val="0"/>
        <shadow val="0"/>
        <u val="none"/>
        <vertAlign val="baseline"/>
        <sz val="12"/>
        <color theme="0"/>
        <name val="Arial"/>
        <family val="2"/>
        <scheme val="none"/>
      </font>
      <numFmt numFmtId="164" formatCode="0.0"/>
      <fill>
        <patternFill patternType="solid">
          <fgColor indexed="64"/>
          <bgColor theme="5" tint="-0.249977111117893"/>
        </patternFill>
      </fill>
      <alignment horizontal="general" vertical="bottom" textRotation="0" wrapText="1" indent="0" justifyLastLine="0" shrinkToFit="0" readingOrder="0"/>
    </dxf>
    <dxf>
      <font>
        <b/>
        <strike val="0"/>
        <outline val="0"/>
        <shadow val="0"/>
        <u val="none"/>
        <vertAlign val="baseline"/>
        <sz val="10"/>
        <name val="Arial"/>
        <family val="2"/>
        <scheme val="none"/>
      </font>
      <numFmt numFmtId="164" formatCode="0.0"/>
      <alignment horizontal="general" vertical="bottom" textRotation="0" wrapText="1" indent="0" justifyLastLine="0" shrinkToFit="0" readingOrder="0"/>
    </dxf>
    <dxf>
      <font>
        <b/>
        <i val="0"/>
        <strike val="0"/>
        <condense val="0"/>
        <extend val="0"/>
        <outline val="0"/>
        <shadow val="0"/>
        <u val="none"/>
        <vertAlign val="baseline"/>
        <sz val="12"/>
        <color theme="0"/>
        <name val="Arial"/>
        <family val="2"/>
        <scheme val="none"/>
      </font>
      <numFmt numFmtId="164" formatCode="0.0"/>
      <fill>
        <patternFill patternType="solid">
          <fgColor indexed="64"/>
          <bgColor theme="5" tint="-0.249977111117893"/>
        </patternFill>
      </fill>
      <alignment horizontal="general" vertical="bottom" textRotation="0" wrapText="1" indent="0" justifyLastLine="0" shrinkToFit="0" readingOrder="0"/>
    </dxf>
    <dxf>
      <font>
        <b/>
        <strike val="0"/>
        <outline val="0"/>
        <shadow val="0"/>
        <u val="none"/>
        <vertAlign val="baseline"/>
        <sz val="10"/>
        <name val="Arial"/>
        <family val="2"/>
        <scheme val="none"/>
      </font>
      <numFmt numFmtId="164" formatCode="0.0"/>
      <alignment horizontal="general" vertical="bottom" textRotation="0" wrapText="1" indent="0" justifyLastLine="0" shrinkToFit="0" readingOrder="0"/>
    </dxf>
    <dxf>
      <font>
        <b/>
        <i val="0"/>
        <strike val="0"/>
        <condense val="0"/>
        <extend val="0"/>
        <outline val="0"/>
        <shadow val="0"/>
        <u val="none"/>
        <vertAlign val="baseline"/>
        <sz val="12"/>
        <color theme="0"/>
        <name val="Arial"/>
        <family val="2"/>
        <scheme val="none"/>
      </font>
      <numFmt numFmtId="164" formatCode="0.0"/>
      <fill>
        <patternFill patternType="solid">
          <fgColor indexed="64"/>
          <bgColor theme="5" tint="-0.249977111117893"/>
        </patternFill>
      </fill>
      <alignment horizontal="general" vertical="bottom" textRotation="0" wrapText="1" indent="0" justifyLastLine="0" shrinkToFit="0" readingOrder="0"/>
    </dxf>
    <dxf>
      <font>
        <b/>
        <strike val="0"/>
        <outline val="0"/>
        <shadow val="0"/>
        <u val="none"/>
        <vertAlign val="baseline"/>
        <sz val="10"/>
        <name val="Arial"/>
        <family val="2"/>
        <scheme val="none"/>
      </font>
      <numFmt numFmtId="164" formatCode="0.0"/>
      <alignment horizontal="general" vertical="bottom" textRotation="0" wrapText="1" indent="0" justifyLastLine="0" shrinkToFit="0" readingOrder="0"/>
    </dxf>
    <dxf>
      <font>
        <b/>
        <i val="0"/>
        <strike val="0"/>
        <condense val="0"/>
        <extend val="0"/>
        <outline val="0"/>
        <shadow val="0"/>
        <u val="none"/>
        <vertAlign val="baseline"/>
        <sz val="12"/>
        <color theme="0"/>
        <name val="Arial"/>
        <family val="2"/>
        <scheme val="none"/>
      </font>
      <numFmt numFmtId="164" formatCode="0.0"/>
      <fill>
        <patternFill patternType="solid">
          <fgColor indexed="64"/>
          <bgColor theme="5" tint="-0.249977111117893"/>
        </patternFill>
      </fill>
      <alignment horizontal="general" vertical="bottom" textRotation="0" wrapText="1" indent="0" justifyLastLine="0" shrinkToFit="0" readingOrder="0"/>
    </dxf>
    <dxf>
      <font>
        <b/>
        <strike val="0"/>
        <outline val="0"/>
        <shadow val="0"/>
        <u val="none"/>
        <vertAlign val="baseline"/>
        <sz val="10"/>
        <name val="Arial"/>
        <family val="2"/>
        <scheme val="none"/>
      </font>
      <numFmt numFmtId="164" formatCode="0.0"/>
      <alignment horizontal="general" vertical="bottom" textRotation="0" wrapText="1" indent="0" justifyLastLine="0" shrinkToFit="0" readingOrder="0"/>
    </dxf>
    <dxf>
      <font>
        <b/>
        <i val="0"/>
        <strike val="0"/>
        <condense val="0"/>
        <extend val="0"/>
        <outline val="0"/>
        <shadow val="0"/>
        <u val="none"/>
        <vertAlign val="baseline"/>
        <sz val="12"/>
        <color theme="0"/>
        <name val="Arial"/>
        <family val="2"/>
        <scheme val="none"/>
      </font>
      <numFmt numFmtId="164" formatCode="0.0"/>
      <fill>
        <patternFill patternType="solid">
          <fgColor indexed="64"/>
          <bgColor theme="5" tint="-0.249977111117893"/>
        </patternFill>
      </fill>
      <alignment horizontal="general" vertical="bottom" textRotation="0" wrapText="1" indent="0" justifyLastLine="0" shrinkToFit="0" readingOrder="0"/>
    </dxf>
    <dxf>
      <font>
        <b/>
        <strike val="0"/>
        <outline val="0"/>
        <shadow val="0"/>
        <u val="none"/>
        <vertAlign val="baseline"/>
        <sz val="10"/>
        <name val="Arial"/>
        <family val="2"/>
        <scheme val="none"/>
      </font>
      <numFmt numFmtId="164" formatCode="0.0"/>
      <alignment horizontal="general" vertical="bottom" textRotation="0" wrapText="1" indent="0" justifyLastLine="0" shrinkToFit="0" readingOrder="0"/>
    </dxf>
    <dxf>
      <font>
        <b/>
        <i val="0"/>
        <strike val="0"/>
        <condense val="0"/>
        <extend val="0"/>
        <outline val="0"/>
        <shadow val="0"/>
        <u val="none"/>
        <vertAlign val="baseline"/>
        <sz val="12"/>
        <color theme="0"/>
        <name val="Arial"/>
        <family val="2"/>
        <scheme val="none"/>
      </font>
      <numFmt numFmtId="164" formatCode="0.0"/>
      <fill>
        <patternFill patternType="solid">
          <fgColor indexed="64"/>
          <bgColor theme="5" tint="-0.249977111117893"/>
        </patternFill>
      </fill>
      <alignment horizontal="general" vertical="bottom" textRotation="0" wrapText="1" indent="0" justifyLastLine="0" shrinkToFit="0" readingOrder="0"/>
    </dxf>
    <dxf>
      <font>
        <b/>
        <strike val="0"/>
        <outline val="0"/>
        <shadow val="0"/>
        <u val="none"/>
        <vertAlign val="baseline"/>
        <sz val="10"/>
        <name val="Arial"/>
        <family val="2"/>
        <scheme val="none"/>
      </font>
      <numFmt numFmtId="164" formatCode="0.0"/>
      <alignment horizontal="general" vertical="bottom" textRotation="0" wrapText="1" indent="0" justifyLastLine="0" shrinkToFit="0" readingOrder="0"/>
    </dxf>
    <dxf>
      <font>
        <b/>
        <i val="0"/>
        <strike val="0"/>
        <condense val="0"/>
        <extend val="0"/>
        <outline val="0"/>
        <shadow val="0"/>
        <u val="none"/>
        <vertAlign val="baseline"/>
        <sz val="12"/>
        <color theme="0"/>
        <name val="Arial"/>
        <family val="2"/>
        <scheme val="none"/>
      </font>
      <numFmt numFmtId="164" formatCode="0.0"/>
      <fill>
        <patternFill patternType="solid">
          <fgColor indexed="64"/>
          <bgColor theme="5" tint="-0.249977111117893"/>
        </patternFill>
      </fill>
      <alignment horizontal="general" vertical="bottom" textRotation="0" wrapText="1" indent="0" justifyLastLine="0" shrinkToFit="0" readingOrder="0"/>
    </dxf>
    <dxf>
      <font>
        <b/>
        <strike val="0"/>
        <outline val="0"/>
        <shadow val="0"/>
        <u val="none"/>
        <vertAlign val="baseline"/>
        <sz val="10"/>
        <name val="Arial"/>
        <family val="2"/>
        <scheme val="none"/>
      </font>
      <numFmt numFmtId="164" formatCode="0.0"/>
      <alignment horizontal="general" vertical="bottom" textRotation="0" wrapText="1" indent="0" justifyLastLine="0" shrinkToFit="0" readingOrder="0"/>
    </dxf>
    <dxf>
      <font>
        <b/>
        <i val="0"/>
        <strike val="0"/>
        <condense val="0"/>
        <extend val="0"/>
        <outline val="0"/>
        <shadow val="0"/>
        <u val="none"/>
        <vertAlign val="baseline"/>
        <sz val="12"/>
        <color theme="0"/>
        <name val="Arial"/>
        <family val="2"/>
        <scheme val="none"/>
      </font>
      <numFmt numFmtId="164" formatCode="0.0"/>
      <fill>
        <patternFill patternType="solid">
          <fgColor indexed="64"/>
          <bgColor theme="5" tint="-0.249977111117893"/>
        </patternFill>
      </fill>
      <alignment horizontal="general" vertical="bottom" textRotation="0" wrapText="1" indent="0" justifyLastLine="0" shrinkToFit="0" readingOrder="0"/>
    </dxf>
    <dxf>
      <font>
        <b/>
        <strike val="0"/>
        <outline val="0"/>
        <shadow val="0"/>
        <u val="none"/>
        <vertAlign val="baseline"/>
        <sz val="10"/>
        <name val="Arial"/>
        <family val="2"/>
        <scheme val="none"/>
      </font>
      <numFmt numFmtId="164" formatCode="0.0"/>
      <alignment horizontal="general" vertical="bottom" textRotation="0" wrapText="1" indent="0" justifyLastLine="0" shrinkToFit="0" readingOrder="0"/>
    </dxf>
    <dxf>
      <font>
        <b/>
        <i val="0"/>
        <strike val="0"/>
        <condense val="0"/>
        <extend val="0"/>
        <outline val="0"/>
        <shadow val="0"/>
        <u val="none"/>
        <vertAlign val="baseline"/>
        <sz val="12"/>
        <color theme="0"/>
        <name val="Arial"/>
        <family val="2"/>
        <scheme val="none"/>
      </font>
      <numFmt numFmtId="164" formatCode="0.0"/>
      <fill>
        <patternFill patternType="solid">
          <fgColor indexed="64"/>
          <bgColor theme="5" tint="-0.249977111117893"/>
        </patternFill>
      </fill>
      <alignment horizontal="general" vertical="bottom" textRotation="0" wrapText="1" indent="0" justifyLastLine="0" shrinkToFit="0" readingOrder="0"/>
    </dxf>
    <dxf>
      <font>
        <b/>
        <i val="0"/>
        <strike val="0"/>
        <condense val="0"/>
        <extend val="0"/>
        <outline val="0"/>
        <shadow val="0"/>
        <u val="none"/>
        <vertAlign val="baseline"/>
        <sz val="10"/>
        <color theme="6" tint="-0.499984740745262"/>
        <name val="Arial"/>
        <family val="2"/>
        <scheme val="none"/>
      </font>
      <numFmt numFmtId="164" formatCode="0.0"/>
      <alignment horizontal="general" vertical="bottom" textRotation="0" wrapText="1" indent="0" justifyLastLine="0" shrinkToFit="0" readingOrder="0"/>
    </dxf>
    <dxf>
      <font>
        <b/>
        <i val="0"/>
        <strike val="0"/>
        <condense val="0"/>
        <extend val="0"/>
        <outline val="0"/>
        <shadow val="0"/>
        <u val="none"/>
        <vertAlign val="baseline"/>
        <sz val="12"/>
        <color theme="0"/>
        <name val="Arial"/>
        <family val="2"/>
        <scheme val="none"/>
      </font>
      <numFmt numFmtId="164" formatCode="0.0"/>
      <fill>
        <patternFill patternType="solid">
          <fgColor indexed="64"/>
          <bgColor theme="5" tint="-0.249977111117893"/>
        </patternFill>
      </fill>
      <alignment horizontal="general" vertical="bottom" textRotation="0" wrapText="1" indent="0" justifyLastLine="0" shrinkToFit="0" readingOrder="0"/>
    </dxf>
    <dxf>
      <font>
        <strike val="0"/>
        <outline val="0"/>
        <shadow val="0"/>
        <u val="none"/>
        <vertAlign val="baseline"/>
        <sz val="10"/>
        <name val="Arial"/>
        <family val="2"/>
        <scheme val="none"/>
      </font>
      <numFmt numFmtId="164" formatCode="0.0"/>
      <alignment horizontal="general" vertical="bottom" textRotation="0" wrapText="1" indent="0" justifyLastLine="0" shrinkToFit="0" readingOrder="0"/>
    </dxf>
    <dxf>
      <font>
        <b/>
        <i val="0"/>
        <strike val="0"/>
        <condense val="0"/>
        <extend val="0"/>
        <outline val="0"/>
        <shadow val="0"/>
        <u val="none"/>
        <vertAlign val="baseline"/>
        <sz val="12"/>
        <color theme="0"/>
        <name val="Arial"/>
        <family val="2"/>
        <scheme val="none"/>
      </font>
      <fill>
        <patternFill patternType="solid">
          <fgColor indexed="64"/>
          <bgColor theme="5" tint="-0.249977111117893"/>
        </patternFill>
      </fill>
      <alignment horizontal="general" vertical="bottom" textRotation="0" wrapText="1" indent="0" justifyLastLine="0" shrinkToFit="0" readingOrder="0"/>
    </dxf>
    <dxf>
      <font>
        <b/>
        <i val="0"/>
        <strike val="0"/>
        <condense val="0"/>
        <extend val="0"/>
        <outline val="0"/>
        <shadow val="0"/>
        <u val="none"/>
        <vertAlign val="baseline"/>
        <sz val="10"/>
        <color theme="2" tint="-0.749992370372631"/>
        <name val="Arial"/>
        <family val="2"/>
        <scheme val="none"/>
      </font>
      <alignment horizontal="general" vertical="bottom" textRotation="0" wrapText="1" indent="0" justifyLastLine="0" shrinkToFit="0" readingOrder="0"/>
    </dxf>
    <dxf>
      <font>
        <b/>
        <i val="0"/>
        <strike val="0"/>
        <condense val="0"/>
        <extend val="0"/>
        <outline val="0"/>
        <shadow val="0"/>
        <u val="none"/>
        <vertAlign val="baseline"/>
        <sz val="12"/>
        <color theme="0"/>
        <name val="Arial"/>
        <family val="2"/>
        <scheme val="none"/>
      </font>
      <fill>
        <patternFill patternType="solid">
          <fgColor indexed="64"/>
          <bgColor theme="5" tint="-0.249977111117893"/>
        </patternFill>
      </fill>
      <alignment horizontal="general" vertical="bottom" textRotation="0" wrapText="1" indent="0" justifyLastLine="0" shrinkToFit="0" readingOrder="0"/>
    </dxf>
    <dxf>
      <font>
        <strike val="0"/>
        <outline val="0"/>
        <shadow val="0"/>
        <u val="none"/>
        <vertAlign val="baseline"/>
        <sz val="10"/>
        <name val="Arial"/>
        <family val="2"/>
        <scheme val="none"/>
      </font>
      <alignment horizontal="general" vertical="bottom" textRotation="0" wrapText="1" indent="0" justifyLastLine="0" shrinkToFit="0" readingOrder="0"/>
    </dxf>
    <dxf>
      <font>
        <b/>
        <strike val="0"/>
        <outline val="0"/>
        <shadow val="0"/>
        <u val="none"/>
        <vertAlign val="baseline"/>
        <sz val="12"/>
        <color theme="0"/>
        <name val="Arial"/>
        <family val="2"/>
        <scheme val="none"/>
      </font>
      <fill>
        <patternFill patternType="solid">
          <fgColor indexed="64"/>
          <bgColor theme="5" tint="-0.249977111117893"/>
        </patternFill>
      </fill>
    </dxf>
    <dxf>
      <font>
        <strike val="0"/>
        <outline val="0"/>
        <shadow val="0"/>
        <u val="none"/>
        <vertAlign val="baseline"/>
        <sz val="10"/>
        <name val="Arial"/>
        <family val="2"/>
        <scheme val="none"/>
      </font>
      <alignment horizontal="general" vertical="bottom" textRotation="0" wrapText="1" indent="0" justifyLastLine="0" shrinkToFit="0" readingOrder="0"/>
    </dxf>
    <dxf>
      <font>
        <b/>
        <strike val="0"/>
        <outline val="0"/>
        <shadow val="0"/>
        <u val="none"/>
        <vertAlign val="baseline"/>
        <sz val="11"/>
        <color auto="1"/>
        <name val="Arial"/>
        <family val="2"/>
        <scheme val="none"/>
      </font>
      <fill>
        <patternFill patternType="solid">
          <fgColor indexed="64"/>
          <bgColor theme="5" tint="-0.249977111117893"/>
        </patternFill>
      </fill>
      <alignment horizontal="general" vertical="top" textRotation="0" wrapText="1" indent="0" justifyLastLine="0" shrinkToFit="0" readingOrder="0"/>
    </dxf>
    <dxf>
      <font>
        <b val="0"/>
        <i val="0"/>
        <strike val="0"/>
        <condense val="0"/>
        <extend val="0"/>
        <outline val="0"/>
        <shadow val="0"/>
        <u val="none"/>
        <vertAlign val="baseline"/>
        <sz val="10"/>
        <color auto="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Arial"/>
        <scheme val="none"/>
      </font>
      <alignment horizontal="general" vertical="justify"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scheme val="none"/>
      </font>
      <alignment horizontal="general" vertical="justify"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rgb="FF002060"/>
        <name val="Arial"/>
        <scheme val="none"/>
      </font>
      <alignment horizontal="general" vertical="justify" textRotation="0" wrapText="1" indent="0" justifyLastLine="0" shrinkToFit="0" readingOrder="0"/>
      <border diagonalUp="0" diagonalDown="0" outline="0">
        <left style="thin">
          <color indexed="64"/>
        </left>
        <right style="thin">
          <color indexed="64"/>
        </right>
        <top style="thin">
          <color indexed="64"/>
        </top>
        <bottom/>
      </border>
    </dxf>
    <dxf>
      <font>
        <b/>
        <strike val="0"/>
        <outline val="0"/>
        <shadow val="0"/>
        <u val="none"/>
        <vertAlign val="baseline"/>
        <sz val="10"/>
        <color rgb="FFC00000"/>
        <name val="Arial"/>
        <scheme val="none"/>
      </font>
      <numFmt numFmtId="164" formatCode="0.0"/>
      <alignment horizontal="general" vertical="justify"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justify" textRotation="0" wrapText="1" indent="0" justifyLastLine="0" shrinkToFit="0" readingOrder="0"/>
      <border diagonalUp="0" diagonalDown="0" outline="0">
        <left style="thin">
          <color indexed="64"/>
        </left>
        <right style="thin">
          <color indexed="64"/>
        </right>
        <top style="thin">
          <color indexed="64"/>
        </top>
        <bottom/>
      </border>
    </dxf>
    <dxf>
      <numFmt numFmtId="164" formatCode="0.0"/>
      <alignment horizontal="general" vertical="justify"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alignment horizontal="general" vertical="justify" textRotation="0" wrapText="1" indent="0" justifyLastLine="0" shrinkToFit="0" readingOrder="0"/>
      <border diagonalUp="0" diagonalDown="0" outline="0">
        <left/>
        <right/>
        <top style="thin">
          <color indexed="64"/>
        </top>
        <bottom/>
      </border>
    </dxf>
    <dxf>
      <alignment textRotation="0" wrapText="1" justifyLastLine="0" shrinkToFit="0" readingOrder="0"/>
      <border diagonalUp="0" diagonalDown="0" outline="0">
        <left/>
        <right/>
        <top style="thin">
          <color indexed="64"/>
        </top>
        <bottom style="thin">
          <color indexed="64"/>
        </bottom>
      </border>
    </dxf>
    <dxf>
      <font>
        <b/>
        <i val="0"/>
        <strike val="0"/>
        <condense val="0"/>
        <extend val="0"/>
        <outline val="0"/>
        <shadow val="0"/>
        <u val="none"/>
        <vertAlign val="baseline"/>
        <sz val="10"/>
        <color rgb="FF002060"/>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0"/>
        <color rgb="FF002060"/>
        <name val="Arial"/>
        <family val="2"/>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rgb="FF002060"/>
        <name val="Arial"/>
        <scheme val="none"/>
      </font>
      <alignment horizontal="general" vertical="justify"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1"/>
        <color rgb="FF002060"/>
        <name val="Arial"/>
        <scheme val="none"/>
      </font>
      <alignment horizontal="general" vertical="justify"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5" tint="-0.499984740745262"/>
        <name val="Arial"/>
        <scheme val="none"/>
      </font>
      <alignment horizontal="general" vertical="top" textRotation="0" wrapText="1" indent="0" justifyLastLine="0" shrinkToFit="0" readingOrder="0"/>
      <border diagonalUp="0" diagonalDown="0" outline="0">
        <left style="thin">
          <color indexed="64"/>
        </left>
        <right/>
        <top style="thin">
          <color indexed="64"/>
        </top>
        <bottom/>
      </border>
    </dxf>
    <dxf>
      <font>
        <b/>
        <i val="0"/>
        <strike val="0"/>
        <condense val="0"/>
        <extend val="0"/>
        <outline val="0"/>
        <shadow val="0"/>
        <u val="none"/>
        <vertAlign val="baseline"/>
        <sz val="11"/>
        <color theme="5" tint="-0.499984740745262"/>
        <name val="Arial"/>
        <scheme val="none"/>
      </font>
      <alignment horizontal="general"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rgb="FF0070C0"/>
        <name val="Arial"/>
        <scheme val="none"/>
      </font>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border outline="0">
        <left style="thin">
          <color indexed="64"/>
        </left>
        <right style="thin">
          <color indexed="64"/>
        </right>
        <top style="thin">
          <color indexed="64"/>
        </top>
      </border>
    </dxf>
    <dxf>
      <alignment textRotation="0" wrapText="1" justifyLastLine="0" shrinkToFit="0" readingOrder="0"/>
    </dxf>
    <dxf>
      <border outline="0">
        <bottom style="thin">
          <color indexed="64"/>
        </bottom>
      </border>
    </dxf>
    <dxf>
      <font>
        <b/>
        <i val="0"/>
        <strike val="0"/>
        <condense val="0"/>
        <extend val="0"/>
        <outline val="0"/>
        <shadow val="0"/>
        <u val="none"/>
        <vertAlign val="baseline"/>
        <sz val="11"/>
        <color theme="0"/>
        <name val="Arial"/>
        <family val="2"/>
        <scheme val="none"/>
      </font>
      <fill>
        <patternFill patternType="solid">
          <fgColor indexed="64"/>
          <bgColor rgb="FF002060"/>
        </patternFill>
      </fill>
      <alignment horizontal="general" vertical="top" textRotation="0" wrapText="1" indent="0" justifyLastLine="0" shrinkToFit="0" readingOrder="0"/>
      <border diagonalUp="0" diagonalDown="0" outline="0">
        <left style="thin">
          <color theme="0"/>
        </left>
        <right style="thin">
          <color theme="0"/>
        </right>
        <top/>
        <bottom/>
      </border>
    </dxf>
  </dxfs>
  <tableStyles count="0" defaultTableStyle="TableStyleMedium2" defaultPivotStyle="PivotStyleLight16"/>
  <colors>
    <mruColors>
      <color rgb="FFFFFFCC"/>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r>
              <a:rPr lang="en-US"/>
              <a:t>Use of ACH resources</a:t>
            </a:r>
          </a:p>
        </c:rich>
      </c:tx>
      <c:overlay val="0"/>
      <c:spPr>
        <a:noFill/>
        <a:ln>
          <a:noFill/>
        </a:ln>
        <a:effectLst/>
      </c:spPr>
      <c:txPr>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endParaRPr lang="en-US"/>
        </a:p>
      </c:txPr>
    </c:title>
    <c:autoTitleDeleted val="0"/>
    <c:plotArea>
      <c:layout/>
      <c:barChart>
        <c:barDir val="col"/>
        <c:grouping val="clustered"/>
        <c:varyColors val="0"/>
        <c:ser>
          <c:idx val="0"/>
          <c:order val="0"/>
          <c:tx>
            <c:v>Planned</c:v>
          </c:tx>
          <c:spPr>
            <a:pattFill prst="narHorz">
              <a:fgClr>
                <a:schemeClr val="accent1"/>
              </a:fgClr>
              <a:bgClr>
                <a:schemeClr val="accent1">
                  <a:lumMod val="20000"/>
                  <a:lumOff val="80000"/>
                </a:schemeClr>
              </a:bgClr>
            </a:pattFill>
            <a:ln>
              <a:noFill/>
            </a:ln>
            <a:effectLst>
              <a:innerShdw blurRad="114300">
                <a:schemeClr val="accent1"/>
              </a:innerShdw>
            </a:effectLst>
          </c:spPr>
          <c:invertIfNegative val="0"/>
          <c:cat>
            <c:strRef>
              <c:f>Project_summary!$D$4:$D$17</c:f>
              <c:strCache>
                <c:ptCount val="14"/>
                <c:pt idx="0">
                  <c:v>TSVV-01</c:v>
                </c:pt>
                <c:pt idx="1">
                  <c:v>TSVV-02</c:v>
                </c:pt>
                <c:pt idx="2">
                  <c:v>TSVV-03</c:v>
                </c:pt>
                <c:pt idx="3">
                  <c:v>TSVV-04</c:v>
                </c:pt>
                <c:pt idx="4">
                  <c:v>TSVV-05</c:v>
                </c:pt>
                <c:pt idx="5">
                  <c:v>TSVV-06</c:v>
                </c:pt>
                <c:pt idx="6">
                  <c:v>TSVV-07</c:v>
                </c:pt>
                <c:pt idx="7">
                  <c:v>TSVV-08</c:v>
                </c:pt>
                <c:pt idx="8">
                  <c:v>TSVV-09</c:v>
                </c:pt>
                <c:pt idx="9">
                  <c:v>TSVV-10</c:v>
                </c:pt>
                <c:pt idx="10">
                  <c:v>TSVV-11</c:v>
                </c:pt>
                <c:pt idx="11">
                  <c:v>TSVV-12</c:v>
                </c:pt>
                <c:pt idx="12">
                  <c:v>TSVV-13</c:v>
                </c:pt>
                <c:pt idx="13">
                  <c:v>TSVV-14</c:v>
                </c:pt>
              </c:strCache>
            </c:strRef>
          </c:cat>
          <c:val>
            <c:numRef>
              <c:f>Project_summary!$E$4:$E$17</c:f>
              <c:numCache>
                <c:formatCode>0.0</c:formatCode>
                <c:ptCount val="14"/>
                <c:pt idx="0">
                  <c:v>148.80000000000001</c:v>
                </c:pt>
                <c:pt idx="1">
                  <c:v>74.400000000000006</c:v>
                </c:pt>
                <c:pt idx="2">
                  <c:v>148.80000000000001</c:v>
                </c:pt>
                <c:pt idx="3">
                  <c:v>148.80000000000001</c:v>
                </c:pt>
                <c:pt idx="4">
                  <c:v>104.39999999999999</c:v>
                </c:pt>
                <c:pt idx="5">
                  <c:v>74.400000000000006</c:v>
                </c:pt>
                <c:pt idx="6">
                  <c:v>148.80000000000001</c:v>
                </c:pt>
                <c:pt idx="7">
                  <c:v>148.80000000000001</c:v>
                </c:pt>
                <c:pt idx="8">
                  <c:v>88.800000000000011</c:v>
                </c:pt>
                <c:pt idx="9">
                  <c:v>148.80000000000001</c:v>
                </c:pt>
                <c:pt idx="10">
                  <c:v>148.80000000000001</c:v>
                </c:pt>
                <c:pt idx="11">
                  <c:v>148.80000000000001</c:v>
                </c:pt>
                <c:pt idx="12">
                  <c:v>104.39999999999999</c:v>
                </c:pt>
                <c:pt idx="13">
                  <c:v>44.400000000000006</c:v>
                </c:pt>
              </c:numCache>
            </c:numRef>
          </c:val>
          <c:extLst>
            <c:ext xmlns:c16="http://schemas.microsoft.com/office/drawing/2014/chart" uri="{C3380CC4-5D6E-409C-BE32-E72D297353CC}">
              <c16:uniqueId val="{00000000-839D-4C3C-8167-641331032470}"/>
            </c:ext>
          </c:extLst>
        </c:ser>
        <c:ser>
          <c:idx val="1"/>
          <c:order val="1"/>
          <c:tx>
            <c:v>USED</c:v>
          </c:tx>
          <c:spPr>
            <a:pattFill prst="narHorz">
              <a:fgClr>
                <a:schemeClr val="accent2"/>
              </a:fgClr>
              <a:bgClr>
                <a:schemeClr val="accent2">
                  <a:lumMod val="20000"/>
                  <a:lumOff val="80000"/>
                </a:schemeClr>
              </a:bgClr>
            </a:pattFill>
            <a:ln>
              <a:noFill/>
            </a:ln>
            <a:effectLst>
              <a:innerShdw blurRad="114300">
                <a:schemeClr val="accent2"/>
              </a:innerShdw>
            </a:effectLst>
          </c:spPr>
          <c:invertIfNegative val="0"/>
          <c:cat>
            <c:strRef>
              <c:f>Project_summary!$D$4:$D$17</c:f>
              <c:strCache>
                <c:ptCount val="14"/>
                <c:pt idx="0">
                  <c:v>TSVV-01</c:v>
                </c:pt>
                <c:pt idx="1">
                  <c:v>TSVV-02</c:v>
                </c:pt>
                <c:pt idx="2">
                  <c:v>TSVV-03</c:v>
                </c:pt>
                <c:pt idx="3">
                  <c:v>TSVV-04</c:v>
                </c:pt>
                <c:pt idx="4">
                  <c:v>TSVV-05</c:v>
                </c:pt>
                <c:pt idx="5">
                  <c:v>TSVV-06</c:v>
                </c:pt>
                <c:pt idx="6">
                  <c:v>TSVV-07</c:v>
                </c:pt>
                <c:pt idx="7">
                  <c:v>TSVV-08</c:v>
                </c:pt>
                <c:pt idx="8">
                  <c:v>TSVV-09</c:v>
                </c:pt>
                <c:pt idx="9">
                  <c:v>TSVV-10</c:v>
                </c:pt>
                <c:pt idx="10">
                  <c:v>TSVV-11</c:v>
                </c:pt>
                <c:pt idx="11">
                  <c:v>TSVV-12</c:v>
                </c:pt>
                <c:pt idx="12">
                  <c:v>TSVV-13</c:v>
                </c:pt>
                <c:pt idx="13">
                  <c:v>TSVV-14</c:v>
                </c:pt>
              </c:strCache>
            </c:strRef>
          </c:cat>
          <c:val>
            <c:numRef>
              <c:f>Project_summary!$F$4:$F$17</c:f>
              <c:numCache>
                <c:formatCode>0.0</c:formatCode>
                <c:ptCount val="14"/>
                <c:pt idx="0">
                  <c:v>99.2</c:v>
                </c:pt>
                <c:pt idx="1">
                  <c:v>39.799999999999997</c:v>
                </c:pt>
                <c:pt idx="2">
                  <c:v>96.799999999999983</c:v>
                </c:pt>
                <c:pt idx="3">
                  <c:v>56</c:v>
                </c:pt>
                <c:pt idx="4">
                  <c:v>90.7</c:v>
                </c:pt>
                <c:pt idx="5">
                  <c:v>9.4</c:v>
                </c:pt>
                <c:pt idx="6">
                  <c:v>126.69999999999999</c:v>
                </c:pt>
                <c:pt idx="7">
                  <c:v>98</c:v>
                </c:pt>
                <c:pt idx="8">
                  <c:v>47</c:v>
                </c:pt>
                <c:pt idx="9">
                  <c:v>84.5</c:v>
                </c:pt>
                <c:pt idx="10">
                  <c:v>156.9</c:v>
                </c:pt>
                <c:pt idx="11">
                  <c:v>77.199999999999989</c:v>
                </c:pt>
                <c:pt idx="12">
                  <c:v>56.5</c:v>
                </c:pt>
                <c:pt idx="13">
                  <c:v>8</c:v>
                </c:pt>
              </c:numCache>
            </c:numRef>
          </c:val>
          <c:extLst>
            <c:ext xmlns:c16="http://schemas.microsoft.com/office/drawing/2014/chart" uri="{C3380CC4-5D6E-409C-BE32-E72D297353CC}">
              <c16:uniqueId val="{00000001-839D-4C3C-8167-641331032470}"/>
            </c:ext>
          </c:extLst>
        </c:ser>
        <c:dLbls>
          <c:showLegendKey val="0"/>
          <c:showVal val="0"/>
          <c:showCatName val="0"/>
          <c:showSerName val="0"/>
          <c:showPercent val="0"/>
          <c:showBubbleSize val="0"/>
        </c:dLbls>
        <c:gapWidth val="164"/>
        <c:overlap val="-22"/>
        <c:axId val="1957864191"/>
        <c:axId val="1957862527"/>
      </c:barChart>
      <c:catAx>
        <c:axId val="1957864191"/>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5400000" spcFirstLastPara="1" vertOverflow="ellipsis" wrap="square" anchor="ctr" anchorCtr="1"/>
          <a:lstStyle/>
          <a:p>
            <a:pPr>
              <a:defRPr sz="1050" b="1" i="0" u="none" strike="noStrike" kern="1200" baseline="0">
                <a:solidFill>
                  <a:srgbClr val="002060"/>
                </a:solidFill>
                <a:latin typeface="+mn-lt"/>
                <a:ea typeface="+mn-ea"/>
                <a:cs typeface="+mn-cs"/>
              </a:defRPr>
            </a:pPr>
            <a:endParaRPr lang="en-US"/>
          </a:p>
        </c:txPr>
        <c:crossAx val="1957862527"/>
        <c:crosses val="autoZero"/>
        <c:auto val="1"/>
        <c:lblAlgn val="ctr"/>
        <c:lblOffset val="100"/>
        <c:noMultiLvlLbl val="0"/>
      </c:catAx>
      <c:valAx>
        <c:axId val="1957862527"/>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57864191"/>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[USE_of_ACH_resources_(overall statistic).xlsx]CODE_summary!PivotTable3</c:name>
    <c:fmtId val="9"/>
  </c:pivotSource>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Distribution</a:t>
            </a:r>
            <a:r>
              <a:rPr lang="en-US" baseline="0"/>
              <a:t> of ACH resources per code</a:t>
            </a:r>
            <a:endParaRPr lang="en-US"/>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ivotFmts>
      <c:pivotFmt>
        <c:idx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CODE_summary!$B$3</c:f>
              <c:strCache>
                <c:ptCount val="1"/>
                <c:pt idx="0">
                  <c:v>Total</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p3d/>
          </c:spPr>
          <c:invertIfNegative val="0"/>
          <c:cat>
            <c:strRef>
              <c:f>CODE_summary!$A$4:$A$69</c:f>
              <c:strCache>
                <c:ptCount val="65"/>
                <c:pt idx="0">
                  <c:v>AAI</c:v>
                </c:pt>
                <c:pt idx="1">
                  <c:v>ANN/ML</c:v>
                </c:pt>
                <c:pt idx="2">
                  <c:v>ASCOT5</c:v>
                </c:pt>
                <c:pt idx="3">
                  <c:v>BEAMS3D</c:v>
                </c:pt>
                <c:pt idx="4">
                  <c:v>BIT1</c:v>
                </c:pt>
                <c:pt idx="5">
                  <c:v>BLUEMIRA</c:v>
                </c:pt>
                <c:pt idx="6">
                  <c:v>CAS3D</c:v>
                </c:pt>
                <c:pt idx="7">
                  <c:v>CINCOMP</c:v>
                </c:pt>
                <c:pt idx="8">
                  <c:v>DATABASES</c:v>
                </c:pt>
                <c:pt idx="9">
                  <c:v>DEVOPS</c:v>
                </c:pt>
                <c:pt idx="10">
                  <c:v>DREAM</c:v>
                </c:pt>
                <c:pt idx="11">
                  <c:v>DYON</c:v>
                </c:pt>
                <c:pt idx="12">
                  <c:v>EIRENE</c:v>
                </c:pt>
                <c:pt idx="13">
                  <c:v>ERO2.0</c:v>
                </c:pt>
                <c:pt idx="14">
                  <c:v>ETS</c:v>
                </c:pt>
                <c:pt idx="15">
                  <c:v>EUTERPE</c:v>
                </c:pt>
                <c:pt idx="16">
                  <c:v>FELTOR</c:v>
                </c:pt>
                <c:pt idx="17">
                  <c:v>GBS</c:v>
                </c:pt>
                <c:pt idx="18">
                  <c:v>GEMPIC-AMReX</c:v>
                </c:pt>
                <c:pt idx="19">
                  <c:v>GENE</c:v>
                </c:pt>
                <c:pt idx="20">
                  <c:v>GRILLIX</c:v>
                </c:pt>
                <c:pt idx="21">
                  <c:v>GVEC</c:v>
                </c:pt>
                <c:pt idx="22">
                  <c:v>GYSELA</c:v>
                </c:pt>
                <c:pt idx="23">
                  <c:v>HeLaZ</c:v>
                </c:pt>
                <c:pt idx="24">
                  <c:v>HFPS</c:v>
                </c:pt>
                <c:pt idx="25">
                  <c:v>IMAS</c:v>
                </c:pt>
                <c:pt idx="26">
                  <c:v>IREMEV</c:v>
                </c:pt>
                <c:pt idx="27">
                  <c:v>JINTRAC</c:v>
                </c:pt>
                <c:pt idx="28">
                  <c:v>JOREK</c:v>
                </c:pt>
                <c:pt idx="29">
                  <c:v>KNOSOS</c:v>
                </c:pt>
                <c:pt idx="30">
                  <c:v>LAMMPS</c:v>
                </c:pt>
                <c:pt idx="31">
                  <c:v>LIGKA  </c:v>
                </c:pt>
                <c:pt idx="32">
                  <c:v>management</c:v>
                </c:pt>
                <c:pt idx="33">
                  <c:v>MEMOS-U</c:v>
                </c:pt>
                <c:pt idx="34">
                  <c:v>MIGRAINe</c:v>
                </c:pt>
                <c:pt idx="35">
                  <c:v>ORB5</c:v>
                </c:pt>
                <c:pt idx="36">
                  <c:v>PICLS</c:v>
                </c:pt>
                <c:pt idx="37">
                  <c:v>QuaLiKiz</c:v>
                </c:pt>
                <c:pt idx="38">
                  <c:v>RAVETIME</c:v>
                </c:pt>
                <c:pt idx="39">
                  <c:v>RE validation database (several codes)</c:v>
                </c:pt>
                <c:pt idx="40">
                  <c:v>REFMUL3</c:v>
                </c:pt>
                <c:pt idx="41">
                  <c:v>SDTrim</c:v>
                </c:pt>
                <c:pt idx="42">
                  <c:v>SOFTDEL</c:v>
                </c:pt>
                <c:pt idx="43">
                  <c:v>SOLEDGE</c:v>
                </c:pt>
                <c:pt idx="44">
                  <c:v>SOLEDGE3X</c:v>
                </c:pt>
                <c:pt idx="45">
                  <c:v>SOLPS</c:v>
                </c:pt>
                <c:pt idx="46">
                  <c:v>SPICE</c:v>
                </c:pt>
                <c:pt idx="47">
                  <c:v>STELLA</c:v>
                </c:pt>
                <c:pt idx="48">
                  <c:v>STRUPHY</c:v>
                </c:pt>
                <c:pt idx="49">
                  <c:v>Training</c:v>
                </c:pt>
                <c:pt idx="50">
                  <c:v>Various codes</c:v>
                </c:pt>
                <c:pt idx="51">
                  <c:v>VM2MAG</c:v>
                </c:pt>
                <c:pt idx="52">
                  <c:v>XTOR-K</c:v>
                </c:pt>
                <c:pt idx="53">
                  <c:v>HYMAGIC</c:v>
                </c:pt>
                <c:pt idx="54">
                  <c:v>EIRON</c:v>
                </c:pt>
                <c:pt idx="55">
                  <c:v>FREE BOUNDARY EQUILIBRIUM CODE</c:v>
                </c:pt>
                <c:pt idx="56">
                  <c:v>SPICE2</c:v>
                </c:pt>
                <c:pt idx="57">
                  <c:v>FELTOR, GBS, GRILLIX, SOLEDGE3X</c:v>
                </c:pt>
                <c:pt idx="58">
                  <c:v>GENE, ORB5, GBS, HYMAGYC, XTOR</c:v>
                </c:pt>
                <c:pt idx="59">
                  <c:v>GENE, ORB5, GRILLIX, GYSELA</c:v>
                </c:pt>
                <c:pt idx="60">
                  <c:v>SPEC</c:v>
                </c:pt>
                <c:pt idx="61">
                  <c:v>CREATE</c:v>
                </c:pt>
                <c:pt idx="62">
                  <c:v>IRimaging</c:v>
                </c:pt>
                <c:pt idx="63">
                  <c:v>MEMENTO</c:v>
                </c:pt>
                <c:pt idx="64">
                  <c:v>SDTrimSP
</c:v>
                </c:pt>
              </c:strCache>
            </c:strRef>
          </c:cat>
          <c:val>
            <c:numRef>
              <c:f>CODE_summary!$B$4:$B$69</c:f>
              <c:numCache>
                <c:formatCode>General</c:formatCode>
                <c:ptCount val="65"/>
                <c:pt idx="0">
                  <c:v>20</c:v>
                </c:pt>
                <c:pt idx="1">
                  <c:v>11</c:v>
                </c:pt>
                <c:pt idx="2">
                  <c:v>11.4</c:v>
                </c:pt>
                <c:pt idx="3">
                  <c:v>4.4000000000000004</c:v>
                </c:pt>
                <c:pt idx="4">
                  <c:v>18.399999999999999</c:v>
                </c:pt>
                <c:pt idx="5">
                  <c:v>8</c:v>
                </c:pt>
                <c:pt idx="6">
                  <c:v>7</c:v>
                </c:pt>
                <c:pt idx="7">
                  <c:v>34</c:v>
                </c:pt>
                <c:pt idx="8">
                  <c:v>30</c:v>
                </c:pt>
                <c:pt idx="9">
                  <c:v>7</c:v>
                </c:pt>
                <c:pt idx="10">
                  <c:v>26</c:v>
                </c:pt>
                <c:pt idx="11">
                  <c:v>3.5</c:v>
                </c:pt>
                <c:pt idx="12">
                  <c:v>78.7</c:v>
                </c:pt>
                <c:pt idx="13">
                  <c:v>53.9</c:v>
                </c:pt>
                <c:pt idx="14">
                  <c:v>36.9</c:v>
                </c:pt>
                <c:pt idx="15">
                  <c:v>61</c:v>
                </c:pt>
                <c:pt idx="16">
                  <c:v>7.6499999999999995</c:v>
                </c:pt>
                <c:pt idx="17">
                  <c:v>25.350000000000005</c:v>
                </c:pt>
                <c:pt idx="18">
                  <c:v>12</c:v>
                </c:pt>
                <c:pt idx="19">
                  <c:v>54.9</c:v>
                </c:pt>
                <c:pt idx="20">
                  <c:v>23.150000000000002</c:v>
                </c:pt>
                <c:pt idx="21">
                  <c:v>36</c:v>
                </c:pt>
                <c:pt idx="22">
                  <c:v>44.5</c:v>
                </c:pt>
                <c:pt idx="23">
                  <c:v>0</c:v>
                </c:pt>
                <c:pt idx="24">
                  <c:v>125</c:v>
                </c:pt>
                <c:pt idx="25">
                  <c:v>61.7</c:v>
                </c:pt>
                <c:pt idx="26">
                  <c:v>9</c:v>
                </c:pt>
                <c:pt idx="27">
                  <c:v>4.4000000000000004</c:v>
                </c:pt>
                <c:pt idx="28">
                  <c:v>108</c:v>
                </c:pt>
                <c:pt idx="29">
                  <c:v>13</c:v>
                </c:pt>
                <c:pt idx="30">
                  <c:v>2</c:v>
                </c:pt>
                <c:pt idx="31">
                  <c:v>7</c:v>
                </c:pt>
                <c:pt idx="32">
                  <c:v>54</c:v>
                </c:pt>
                <c:pt idx="33">
                  <c:v>5.3</c:v>
                </c:pt>
                <c:pt idx="34">
                  <c:v>9.4</c:v>
                </c:pt>
                <c:pt idx="35">
                  <c:v>38.5</c:v>
                </c:pt>
                <c:pt idx="36">
                  <c:v>7</c:v>
                </c:pt>
                <c:pt idx="37">
                  <c:v>11</c:v>
                </c:pt>
                <c:pt idx="38">
                  <c:v>4.9000000000000004</c:v>
                </c:pt>
                <c:pt idx="39">
                  <c:v>10</c:v>
                </c:pt>
                <c:pt idx="40">
                  <c:v>7</c:v>
                </c:pt>
                <c:pt idx="41">
                  <c:v>0.4</c:v>
                </c:pt>
                <c:pt idx="42">
                  <c:v>0</c:v>
                </c:pt>
                <c:pt idx="43">
                  <c:v>0.4</c:v>
                </c:pt>
                <c:pt idx="44">
                  <c:v>21.15</c:v>
                </c:pt>
                <c:pt idx="45">
                  <c:v>30</c:v>
                </c:pt>
                <c:pt idx="46">
                  <c:v>20.399999999999999</c:v>
                </c:pt>
                <c:pt idx="47">
                  <c:v>27</c:v>
                </c:pt>
                <c:pt idx="48">
                  <c:v>9</c:v>
                </c:pt>
                <c:pt idx="49">
                  <c:v>6</c:v>
                </c:pt>
                <c:pt idx="50">
                  <c:v>11.5</c:v>
                </c:pt>
                <c:pt idx="51">
                  <c:v>3</c:v>
                </c:pt>
                <c:pt idx="52">
                  <c:v>16</c:v>
                </c:pt>
                <c:pt idx="53">
                  <c:v>7</c:v>
                </c:pt>
                <c:pt idx="54">
                  <c:v>18</c:v>
                </c:pt>
                <c:pt idx="55">
                  <c:v>9</c:v>
                </c:pt>
                <c:pt idx="56">
                  <c:v>15</c:v>
                </c:pt>
                <c:pt idx="57">
                  <c:v>18</c:v>
                </c:pt>
                <c:pt idx="58">
                  <c:v>14.4</c:v>
                </c:pt>
                <c:pt idx="59">
                  <c:v>22</c:v>
                </c:pt>
                <c:pt idx="60">
                  <c:v>2.4</c:v>
                </c:pt>
                <c:pt idx="61">
                  <c:v>1</c:v>
                </c:pt>
                <c:pt idx="62">
                  <c:v>1</c:v>
                </c:pt>
                <c:pt idx="63">
                  <c:v>3</c:v>
                </c:pt>
                <c:pt idx="64">
                  <c:v>3</c:v>
                </c:pt>
              </c:numCache>
            </c:numRef>
          </c:val>
          <c:extLst>
            <c:ext xmlns:c16="http://schemas.microsoft.com/office/drawing/2014/chart" uri="{C3380CC4-5D6E-409C-BE32-E72D297353CC}">
              <c16:uniqueId val="{00000000-BAF3-4436-A650-A87D5993DC86}"/>
            </c:ext>
          </c:extLst>
        </c:ser>
        <c:dLbls>
          <c:showLegendKey val="0"/>
          <c:showVal val="0"/>
          <c:showCatName val="0"/>
          <c:showSerName val="0"/>
          <c:showPercent val="0"/>
          <c:showBubbleSize val="0"/>
        </c:dLbls>
        <c:gapWidth val="150"/>
        <c:shape val="box"/>
        <c:axId val="809786895"/>
        <c:axId val="809793135"/>
        <c:axId val="0"/>
      </c:bar3DChart>
      <c:catAx>
        <c:axId val="809786895"/>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09793135"/>
        <c:crosses val="autoZero"/>
        <c:auto val="1"/>
        <c:lblAlgn val="ctr"/>
        <c:lblOffset val="100"/>
        <c:noMultiLvlLbl val="0"/>
      </c:catAx>
      <c:valAx>
        <c:axId val="809793135"/>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0978689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90">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3</xdr:col>
      <xdr:colOff>4762</xdr:colOff>
      <xdr:row>18</xdr:row>
      <xdr:rowOff>9525</xdr:rowOff>
    </xdr:from>
    <xdr:to>
      <xdr:col>12</xdr:col>
      <xdr:colOff>19050</xdr:colOff>
      <xdr:row>45</xdr:row>
      <xdr:rowOff>0</xdr:rowOff>
    </xdr:to>
    <xdr:graphicFrame macro="">
      <xdr:nvGraphicFramePr>
        <xdr:cNvPr id="3" name="Chart 2">
          <a:extLst>
            <a:ext uri="{FF2B5EF4-FFF2-40B4-BE49-F238E27FC236}">
              <a16:creationId xmlns:a16="http://schemas.microsoft.com/office/drawing/2014/main" id="{5D7297A6-7945-4630-8A2A-1596C2A5C21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9524</xdr:colOff>
      <xdr:row>2</xdr:row>
      <xdr:rowOff>0</xdr:rowOff>
    </xdr:from>
    <xdr:to>
      <xdr:col>18</xdr:col>
      <xdr:colOff>609599</xdr:colOff>
      <xdr:row>35</xdr:row>
      <xdr:rowOff>9525</xdr:rowOff>
    </xdr:to>
    <xdr:graphicFrame macro="">
      <xdr:nvGraphicFramePr>
        <xdr:cNvPr id="2" name="Chart 1">
          <a:extLst>
            <a:ext uri="{FF2B5EF4-FFF2-40B4-BE49-F238E27FC236}">
              <a16:creationId xmlns:a16="http://schemas.microsoft.com/office/drawing/2014/main" id="{4B4F4464-E5BD-1BB6-E967-BEA149859D1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Kalupin Denis" refreshedDate="45229.666489120369" createdVersion="8" refreshedVersion="8" minRefreshableVersion="3" recordCount="411" xr:uid="{D56A0879-CA1B-4D27-BC80-5C3F6A564F7D}">
  <cacheSource type="worksheet">
    <worksheetSource name="Table1"/>
  </cacheSource>
  <cacheFields count="10">
    <cacheField name="Year" numFmtId="0">
      <sharedItems containsSemiMixedTypes="0" containsString="0" containsNumber="1" containsInteger="1" minValue="2021" maxValue="2024" count="4">
        <n v="2021"/>
        <n v="2022"/>
        <n v="2023"/>
        <n v="2024"/>
      </sharedItems>
    </cacheField>
    <cacheField name="ACH" numFmtId="0">
      <sharedItems/>
    </cacheField>
    <cacheField name="Customer Project/WP" numFmtId="0">
      <sharedItems containsBlank="1" count="29">
        <s v="TSVV-03"/>
        <s v="TSVV-14"/>
        <s v="TSVV-07"/>
        <s v="TSVV-12"/>
        <s v="ACH"/>
        <s v="TSVV-13"/>
        <s v="TSVV-10"/>
        <s v="TSVV-01"/>
        <s v="TSVV-04"/>
        <s v="TSVV-02"/>
        <s v="TSVV-09"/>
        <s v="TSVV-06"/>
        <s v="ALL"/>
        <s v="TSVV-11"/>
        <s v="TSVV-05"/>
        <s v="TSVV-08"/>
        <s v="ENR-MOD.01.FZJ"/>
        <s v="DES"/>
        <s v="TE"/>
        <s v="PrIO"/>
        <s v="ENR-MOD.01.MPG"/>
        <s v="ENR-TEC.01.IST"/>
        <s v="MAT"/>
        <s v="W7X"/>
        <s v="ENR MOD.01.FZJ"/>
        <s v="AC" u="1"/>
        <s v="ENR MOD.01.MPG" u="1"/>
        <m u="1"/>
        <s v="TSVV-9" u="1"/>
      </sharedItems>
    </cacheField>
    <cacheField name="Code" numFmtId="0">
      <sharedItems containsBlank="1" count="70">
        <s v="BIT1"/>
        <s v="BLUEMIRA"/>
        <s v="ERO2.0"/>
        <s v="KNOSOS"/>
        <s v="management"/>
        <s v="SPICE"/>
        <s v="STELLA"/>
        <s v="ASCOT5"/>
        <s v="CAS3D"/>
        <s v="EUTERPE"/>
        <s v="FELTOR"/>
        <s v="GBS"/>
        <s v="GRILLIX"/>
        <s v="GYSELA"/>
        <s v="ORB5"/>
        <s v="SOLEDGE3X"/>
        <s v="Various codes"/>
        <s v="AAI"/>
        <s v="BEAMS3D"/>
        <s v="DATABASES"/>
        <s v="DEVOPS"/>
        <s v="DREAM"/>
        <s v="DYON"/>
        <s v="EIRENE"/>
        <s v="ETS"/>
        <s v="GENE"/>
        <s v="HFPS"/>
        <s v="IMAS"/>
        <s v="JINTRAC"/>
        <s v="JOREK"/>
        <s v="MEMOS-U"/>
        <s v="MIGRAINe"/>
        <s v="RAVETIME"/>
        <s v="SDTrim"/>
        <s v="SOLEDGE"/>
        <s v="CINCOMP"/>
        <s v="GVEC"/>
        <s v="ANN/ML"/>
        <s v="IREMEV"/>
        <s v="QuaLiKiz"/>
        <s v="RE validation database (several codes)"/>
        <s v="VM2MAG"/>
        <s v="SOLPS"/>
        <s v="XTOR-K"/>
        <s v="FREE BOUNDARY EQUILIBRIUM CODE"/>
        <s v="HeLaZ"/>
        <s v="HYMAGIC"/>
        <s v="LIGKA  "/>
        <s v="EIRON"/>
        <s v="GEMPIC-AMReX"/>
        <s v="PICLS"/>
        <s v="REFMUL3"/>
        <s v="SOFTDEL"/>
        <s v="STRUPHY"/>
        <s v="Training"/>
        <s v="LAMMPS"/>
        <s v="SPICE2"/>
        <s v="FELTOR, GBS, GRILLIX, SOLEDGE3X"/>
        <s v="GENE, ORB5, GBS, HYMAGYC, XTOR"/>
        <s v="GENE, ORB5, GRILLIX, GYSELA"/>
        <s v="SPEC"/>
        <s v="CREATE"/>
        <s v="IRimaging"/>
        <s v="MEMENTO"/>
        <s v="SDTrimSP_x000a_"/>
        <s v="GENE-X" u="1"/>
        <s v="GENE-3D" u="1"/>
        <s v="FREE BOUNDARY EQ. CODES" u="1"/>
        <s v="HYMAGYC" u="1"/>
        <m u="1"/>
      </sharedItems>
    </cacheField>
    <cacheField name="Project Coordinator" numFmtId="0">
      <sharedItems containsBlank="1"/>
    </cacheField>
    <cacheField name="PM's requested " numFmtId="164">
      <sharedItems containsString="0" containsBlank="1" containsNumber="1" minValue="0" maxValue="18"/>
    </cacheField>
    <cacheField name="PM's assigned" numFmtId="164">
      <sharedItems containsSemiMixedTypes="0" containsString="0" containsNumber="1" minValue="0" maxValue="18"/>
    </cacheField>
    <cacheField name="ACH team members" numFmtId="0">
      <sharedItems containsBlank="1"/>
    </cacheField>
    <cacheField name="Tasks description" numFmtId="0">
      <sharedItems containsBlank="1" longText="1"/>
    </cacheField>
    <cacheField name="Comments"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11">
  <r>
    <x v="0"/>
    <s v="CIEMAT"/>
    <x v="0"/>
    <x v="0"/>
    <m/>
    <n v="6"/>
    <n v="0"/>
    <s v="Patrick Tamain"/>
    <s v="Porting BIT1 to GPU"/>
    <s v="TSVV-03: &quot;Not planned in project proposal but would be beneficial for boundary condition studies.&quot; Postponed to start in 2023. Needs 12 PMs"/>
  </r>
  <r>
    <x v="0"/>
    <s v="CIEMAT"/>
    <x v="1"/>
    <x v="1"/>
    <m/>
    <n v="6"/>
    <n v="0"/>
    <s v="James Morris"/>
    <s v="HPC support for code performance optimisation and for development of global optimisation routines for the DEMO plant design (gradient-based, stochastic or generic methods). "/>
    <s v="Requested PMs estimated based on the HPC part of the original bids."/>
  </r>
  <r>
    <x v="0"/>
    <s v="CIEMAT"/>
    <x v="2"/>
    <x v="2"/>
    <m/>
    <n v="1.5"/>
    <n v="3.5"/>
    <s v="Dmitry Matveev"/>
    <s v="Improve parallelization of ERO2.0,  e.g. compiler optimization and GPU"/>
    <s v=" "/>
  </r>
  <r>
    <x v="0"/>
    <s v="CIEMAT"/>
    <x v="3"/>
    <x v="3"/>
    <m/>
    <n v="1"/>
    <n v="0"/>
    <s v="Per Helander"/>
    <s v="Paralellization of the calls to KNOSOS within the optimization suite"/>
    <s v=" "/>
  </r>
  <r>
    <x v="0"/>
    <s v="CIEMAT"/>
    <x v="4"/>
    <x v="4"/>
    <m/>
    <n v="15"/>
    <n v="1.5"/>
    <s v="Mervi Mantsinen"/>
    <s v="management of ACH activities"/>
    <s v="Requested PMs from the original proposal"/>
  </r>
  <r>
    <x v="0"/>
    <s v="CIEMAT"/>
    <x v="2"/>
    <x v="5"/>
    <m/>
    <n v="1.2"/>
    <n v="4"/>
    <s v="Dmitry Matveev"/>
    <s v="Parallellization of the Poisson solver in SPICE-2D, so that one can tackle the DEMO-relevant plasma conditions. The other part of the job would be to parallelize the E field calculation from the potential. The new solver would require at least 6 PM, which on the scale of 5 years is equivalent to 1.2 PM/year. The E field calculation may perhaps require additional 1-3 PM in total."/>
    <s v="Only parallellization of the Poisson solver is included in 2021-2022. E field calculation needs 1-3 PMs from 2023 onwards."/>
  </r>
  <r>
    <x v="0"/>
    <s v="CIEMAT"/>
    <x v="5"/>
    <x v="6"/>
    <m/>
    <n v="8"/>
    <n v="4"/>
    <s v="Jose Manuel Garcia Regana"/>
    <s v="stella performance assessment and optimization, including the performance assessment of the initialization part of the stella code and its optimization in terms of memory usage and spent CPU time. HPC support in stella test suite development. "/>
    <m/>
  </r>
  <r>
    <x v="0"/>
    <s v="EPFL"/>
    <x v="3"/>
    <x v="7"/>
    <m/>
    <n v="3"/>
    <n v="0"/>
    <s v="Fourestey"/>
    <s v="Improvement of GPU performance for stellarator applications"/>
    <m/>
  </r>
  <r>
    <x v="0"/>
    <s v="EPFL"/>
    <x v="3"/>
    <x v="8"/>
    <m/>
    <n v="2.5"/>
    <n v="2"/>
    <s v="Fourestey"/>
    <s v="possibly porting the code to GPU usage"/>
    <m/>
  </r>
  <r>
    <x v="0"/>
    <s v="EPFL"/>
    <x v="6"/>
    <x v="9"/>
    <m/>
    <n v="2"/>
    <n v="0.5"/>
    <s v="Lanti"/>
    <s v="Further development of GPU functionality (OpenACC) for large-scale EM turbulence simulations; extension to other_x000a_options (such as OpenMP4.5 or Kokkos). Improvement of solver performance and strong scalability on GPUs."/>
    <m/>
  </r>
  <r>
    <x v="0"/>
    <s v="EPFL"/>
    <x v="5"/>
    <x v="9"/>
    <m/>
    <n v="2"/>
    <n v="0"/>
    <s v="To be hired in eM+"/>
    <s v="Development and application of tools for advanced visualization of 3D data resulting from global simulations will be required. In particular, the possibility of fast access and visualization of sub-regions of the simulated spatial domain would be very advantageous for the numerical analysis. The implementation of synthetic diagnostic and the validation of simulations against experimental measurements. "/>
    <m/>
  </r>
  <r>
    <x v="0"/>
    <s v="EPFL"/>
    <x v="0"/>
    <x v="10"/>
    <m/>
    <n v="1.5"/>
    <n v="0.5"/>
    <m/>
    <m/>
    <s v="task distributed per code"/>
  </r>
  <r>
    <x v="0"/>
    <s v="EPFL"/>
    <x v="0"/>
    <x v="11"/>
    <m/>
    <n v="1.5"/>
    <n v="0.5"/>
    <m/>
    <m/>
    <s v="task distributed per code"/>
  </r>
  <r>
    <x v="0"/>
    <s v="EPFL"/>
    <x v="0"/>
    <x v="11"/>
    <m/>
    <n v="1.2"/>
    <n v="1"/>
    <s v="Lanti"/>
    <s v="Optimization of kinetic neutrals treatment (method of characteristics and coupling to EIRENE)"/>
    <m/>
  </r>
  <r>
    <x v="0"/>
    <s v="EPFL"/>
    <x v="0"/>
    <x v="11"/>
    <m/>
    <n v="6"/>
    <n v="1"/>
    <s v="Peybernes/Varini"/>
    <s v="Code profiling and optimization"/>
    <m/>
  </r>
  <r>
    <x v="0"/>
    <s v="EPFL"/>
    <x v="0"/>
    <x v="12"/>
    <m/>
    <n v="1.5"/>
    <n v="0.5"/>
    <m/>
    <m/>
    <s v="task distributed per code"/>
  </r>
  <r>
    <x v="0"/>
    <s v="EPFL"/>
    <x v="0"/>
    <x v="12"/>
    <m/>
    <n v="6"/>
    <n v="1"/>
    <s v="Peybernes/Varini"/>
    <s v="Code profiling and optimization"/>
    <m/>
  </r>
  <r>
    <x v="0"/>
    <s v="EPFL"/>
    <x v="7"/>
    <x v="13"/>
    <m/>
    <n v="1.5"/>
    <n v="1"/>
    <s v="Peybernes"/>
    <s v="Support for GPU porting and increased vectorisation for ARM-based architectures"/>
    <m/>
  </r>
  <r>
    <x v="0"/>
    <s v="EPFL"/>
    <x v="8"/>
    <x v="13"/>
    <m/>
    <n v="1.5"/>
    <n v="1"/>
    <s v="Peybernes"/>
    <s v="Support for GPU porting and increased vectorisation for ARM-based architectures"/>
    <m/>
  </r>
  <r>
    <x v="0"/>
    <s v="EPFL"/>
    <x v="4"/>
    <x v="4"/>
    <s v="Paolo Ricci"/>
    <n v="1.5"/>
    <n v="1.5"/>
    <s v="Paolo Ricci"/>
    <s v="management of ACH activities"/>
    <m/>
  </r>
  <r>
    <x v="0"/>
    <s v="EPFL"/>
    <x v="7"/>
    <x v="14"/>
    <m/>
    <n v="4"/>
    <n v="1"/>
    <s v="Lanti"/>
    <s v="Improve multi-threading of ORB5 &amp; particularly of its field solver. Adaptations to the M100 architecture, characterized by several GPUs per node, are also required."/>
    <m/>
  </r>
  <r>
    <x v="0"/>
    <s v="EPFL"/>
    <x v="9"/>
    <x v="14"/>
    <m/>
    <n v="4"/>
    <n v="1"/>
    <s v="Lanti"/>
    <s v="Improve multi-threading of ORB5 and particularly of its field solver. Adaptations to the M100 architecture, characterized by several GPUs per node, are also required"/>
    <m/>
  </r>
  <r>
    <x v="0"/>
    <s v="EPFL"/>
    <x v="10"/>
    <x v="14"/>
    <m/>
    <n v="4"/>
    <n v="1"/>
    <s v="Lanti"/>
    <s v="Further development of GPU functionality (OpenACC) for large-scale EM turbulence simulations; extension to other_x000a_options (such as OpenMP4.5 or Kokkos). Improvement of solver performance and strong scalability on GPUs."/>
    <s v="task distributed per code"/>
  </r>
  <r>
    <x v="0"/>
    <s v="EPFL"/>
    <x v="6"/>
    <x v="14"/>
    <m/>
    <n v="2"/>
    <n v="0.5"/>
    <s v="Lanti"/>
    <s v="Further development of GPU functionality (OpenACC) for large-scale EM turbulence simulations; extension to other_x000a_options (such as OpenMP4.5 or Kokkos). Improvement of solver performance and strong scalability on GPUs."/>
    <s v="task distributed per code"/>
  </r>
  <r>
    <x v="0"/>
    <s v="EPFL"/>
    <x v="0"/>
    <x v="15"/>
    <m/>
    <n v="1.5"/>
    <n v="0.5"/>
    <s v="Varini"/>
    <s v="Poisson solver optimization, including porting to GPU"/>
    <m/>
  </r>
  <r>
    <x v="0"/>
    <s v="EPFL"/>
    <x v="11"/>
    <x v="15"/>
    <m/>
    <n v="3"/>
    <n v="1"/>
    <s v="Peybernes/Varini"/>
    <s v="Profiling and optimisation of SOLEDGE3X in the case of high number of species"/>
    <m/>
  </r>
  <r>
    <x v="0"/>
    <s v="EPFL"/>
    <x v="7"/>
    <x v="16"/>
    <m/>
    <n v="2"/>
    <n v="0"/>
    <s v="To be hired in eM+"/>
    <s v="Development of community visualisation tools that will enable us to easily navigate the huge amount of data that will be generated by our codes, and allow more easily to disentangle the physics mechanisms behind them"/>
    <m/>
  </r>
  <r>
    <x v="0"/>
    <s v="IPPLM"/>
    <x v="12"/>
    <x v="17"/>
    <s v="Liviu Joita"/>
    <n v="5"/>
    <n v="5"/>
    <s v="Pawel Spychala"/>
    <s v="AAI Infrastructure Rollout and support"/>
    <m/>
  </r>
  <r>
    <x v="0"/>
    <s v="IPPLM"/>
    <x v="3"/>
    <x v="7"/>
    <s v="Per Helander (MPG)"/>
    <n v="0.5"/>
    <n v="0.2"/>
    <s v="Michal Poradzinski"/>
    <s v="ASCOT5. Implementation in IMAS framework"/>
    <m/>
  </r>
  <r>
    <x v="0"/>
    <s v="IPPLM"/>
    <x v="3"/>
    <x v="18"/>
    <s v="Per Helander (MPG)"/>
    <n v="0.5"/>
    <n v="0.2"/>
    <s v="Michal Poradzinski"/>
    <s v="BEAMS3D. Implementation in IMAS framework"/>
    <m/>
  </r>
  <r>
    <x v="0"/>
    <s v="IPPLM"/>
    <x v="2"/>
    <x v="0"/>
    <s v="Dmitry Matveev (FZJ)"/>
    <n v="2.5"/>
    <n v="0.2"/>
    <s v="Dimitriy Yadykin"/>
    <s v="code adaptation to IMAS, focusing firstly on IMAS compatible outputs.BIT-1D, BIT-3D"/>
    <m/>
  </r>
  <r>
    <x v="0"/>
    <s v="IPPLM"/>
    <x v="0"/>
    <x v="19"/>
    <s v="Patrick Tamain (CEA)"/>
    <n v="6"/>
    <n v="2.5"/>
    <s v="Daniel Figat"/>
    <s v="This task is led by VTT ACH. We can help with the Repository and Continuous Integration environment setup and maintenance"/>
    <m/>
  </r>
  <r>
    <x v="0"/>
    <s v="IPPLM"/>
    <x v="13"/>
    <x v="19"/>
    <s v="Clarisse Bourdelle"/>
    <n v="3"/>
    <n v="1"/>
    <s v="Dimitriy Yadykin"/>
    <s v="Initial implementation of multimachine remote data gathering and (for 1D profiles) fitting using existing routines (e.g. EX2GK), for preparation of IM runs. Augment existing tools such as IMASgo. consult and synchronize with ITER as much as possible."/>
    <m/>
  </r>
  <r>
    <x v="0"/>
    <s v="IPPLM"/>
    <x v="12"/>
    <x v="20"/>
    <s v="Clarisse Bourdelle"/>
    <n v="2.4"/>
    <n v="3"/>
    <s v="Daniel Figat"/>
    <s v="Aid with setup and maintenance of potential new DevOps platform and documentation.  To be discussed and decided more widely in Eurofusion"/>
    <m/>
  </r>
  <r>
    <x v="0"/>
    <s v="IPPLM"/>
    <x v="10"/>
    <x v="21"/>
    <s v="Eric Nardon (CEA)"/>
    <n v="6"/>
    <n v="0.5"/>
    <s v="Dimitriy Yadykin"/>
    <s v="DREAM.Integration into IMAS"/>
    <m/>
  </r>
  <r>
    <x v="0"/>
    <s v="IPPLM"/>
    <x v="13"/>
    <x v="22"/>
    <s v="Clarisse Bourdelle"/>
    <n v="1.2"/>
    <n v="0"/>
    <s v="Michal Owsiak"/>
    <s v="Adapt DYON to IMAS and containerise (and adapt from matlab to octave or python)"/>
    <m/>
  </r>
  <r>
    <x v="0"/>
    <s v="IPPLM"/>
    <x v="14"/>
    <x v="23"/>
    <s v="Dmitriy Borodin (FZJ)"/>
    <n v="0.5"/>
    <n v="0.2"/>
    <s v="Dimitriy Yadykin"/>
    <s v="Integration of code I/O in the IMAS:_x000a_- new structure to allocate grid and tallies information of neutral species based on HDF5 EIRENE output._x000a_- using AMNS data through IMAS"/>
    <m/>
  </r>
  <r>
    <x v="0"/>
    <s v="IPPLM"/>
    <x v="2"/>
    <x v="2"/>
    <s v="Dmitry Matveev (FZJ)"/>
    <n v="2.5"/>
    <n v="0.2"/>
    <s v="Dimitriy Yadykin"/>
    <s v="code adaptation to IMAS, focusing firstly on IMAS compatible outputs.ERO2.0"/>
    <m/>
  </r>
  <r>
    <x v="0"/>
    <s v="IPPLM"/>
    <x v="12"/>
    <x v="24"/>
    <s v="Par Strand"/>
    <n v="3.9"/>
    <n v="3.9"/>
    <s v="Par Strand"/>
    <s v="ACH-wokflows/ETS"/>
    <m/>
  </r>
  <r>
    <x v="0"/>
    <s v="IPPLM"/>
    <x v="0"/>
    <x v="10"/>
    <m/>
    <n v="1.5"/>
    <n v="0.05"/>
    <m/>
    <m/>
    <s v="task distributed per code"/>
  </r>
  <r>
    <x v="0"/>
    <s v="IPPLM"/>
    <x v="0"/>
    <x v="11"/>
    <m/>
    <n v="1.5"/>
    <n v="0.05"/>
    <m/>
    <m/>
    <s v="task distributed per code"/>
  </r>
  <r>
    <x v="0"/>
    <s v="IPPLM"/>
    <x v="9"/>
    <x v="25"/>
    <s v="Justin Ball (EPFL)"/>
    <n v="0"/>
    <n v="0.2"/>
    <s v="Michal Poradzinski"/>
    <s v=" Ensure IMAS compatibility of software. All codes (GENE, ORB5, GBS, HYMAGYC, XTOR)"/>
    <m/>
  </r>
  <r>
    <x v="0"/>
    <s v="IPPLM"/>
    <x v="0"/>
    <x v="12"/>
    <m/>
    <n v="1.5"/>
    <n v="0.05"/>
    <m/>
    <m/>
    <s v="task distributed per code"/>
  </r>
  <r>
    <x v="0"/>
    <s v="IPPLM"/>
    <x v="13"/>
    <x v="26"/>
    <s v="Clarisse Bourdelle"/>
    <n v="3"/>
    <n v="3"/>
    <s v="Bartosz Bosak"/>
    <s v="Containerise HCD workflow (Docker)"/>
    <m/>
  </r>
  <r>
    <x v="0"/>
    <s v="IPPLM"/>
    <x v="13"/>
    <x v="26"/>
    <s v="Clarisse Bourdelle"/>
    <n v="1.2"/>
    <n v="2"/>
    <s v="Piotr Grabowski"/>
    <s v="Give input into concept design for a generic python GUI - cloud native, web based, data driven"/>
    <m/>
  </r>
  <r>
    <x v="0"/>
    <s v="IPPLM"/>
    <x v="13"/>
    <x v="26"/>
    <s v="Clarisse Bourdelle"/>
    <n v="1.8"/>
    <n v="1"/>
    <s v="Barek Palak"/>
    <s v="Adapt existing HFPS python components from FC2K to Iwrap"/>
    <m/>
  </r>
  <r>
    <x v="0"/>
    <s v="IPPLM"/>
    <x v="13"/>
    <x v="26"/>
    <s v="Clarisse Bourdelle"/>
    <n v="2.4"/>
    <n v="3"/>
    <s v="Daniel Figat"/>
    <s v="Setup common IMAS-python workflow  testing framework.  Add CI build and run tests for HFPS components that do not already have them JINTRAC has both already.  HCD has build tests only. "/>
    <m/>
  </r>
  <r>
    <x v="0"/>
    <s v="IPPLM"/>
    <x v="13"/>
    <x v="26"/>
    <s v="Clarisse Bourdelle"/>
    <n v="3"/>
    <n v="2"/>
    <s v="Bartek Palak"/>
    <s v="Adapt existing Kepler based components to IMAS Python workflows and Iwrap"/>
    <m/>
  </r>
  <r>
    <x v="0"/>
    <s v="IPPLM"/>
    <x v="13"/>
    <x v="26"/>
    <s v="Clarisse Bourdelle"/>
    <n v="0.6"/>
    <n v="0"/>
    <s v="Dimitriy Yadykin"/>
    <s v="Provide SOL models (as in Luda NF2020 for example) parameterisation as a simple IMAS python component"/>
    <m/>
  </r>
  <r>
    <x v="0"/>
    <s v="IPPLM"/>
    <x v="12"/>
    <x v="27"/>
    <s v="Marcin Plociennik"/>
    <n v="8"/>
    <n v="8"/>
    <s v="Marcin Plociennik"/>
    <s v="IMAS Ecosystem Infrastructure support+maintanance+deployments "/>
    <m/>
  </r>
  <r>
    <x v="0"/>
    <s v="IPPLM"/>
    <x v="7"/>
    <x v="27"/>
    <s v="Tobias Görler (MPG)"/>
    <n v="1"/>
    <n v="0.2"/>
    <s v="Michal Owsiak"/>
    <s v="IMAS code output support/training"/>
    <m/>
  </r>
  <r>
    <x v="0"/>
    <s v="IPPLM"/>
    <x v="6"/>
    <x v="27"/>
    <s v="Oleksiy Mishchenko(MPG)"/>
    <n v="2"/>
    <n v="2"/>
    <s v="Par Strand"/>
    <s v="Up-to-date IMAS support including ITER/WPCD integrated modeling tools, experimental data import/export, visualization on IMAS. Integration of all actors needed for the reduced models and of the reduced models themselves into the ETS. Maintenance of development toolchains (gcc/intel, fortran, c/c++, python3). "/>
    <m/>
  </r>
  <r>
    <x v="0"/>
    <s v="IPPLM"/>
    <x v="13"/>
    <x v="27"/>
    <s v="Clarisse Bourdelle"/>
    <n v="1.2"/>
    <n v="1"/>
    <s v="Tomasz Zok"/>
    <s v="Design python IMAS workflows for multiple containers, use JINTRAC-HCD as template / proof of concept"/>
    <m/>
  </r>
  <r>
    <x v="0"/>
    <s v="IPPLM"/>
    <x v="13"/>
    <x v="27"/>
    <s v="Clarisse Bourdelle"/>
    <n v="1.2"/>
    <n v="1"/>
    <s v="Bartosz Bosak"/>
    <s v="Containerise NICE (Docker)"/>
    <m/>
  </r>
  <r>
    <x v="0"/>
    <s v="IPPLM"/>
    <x v="13"/>
    <x v="28"/>
    <s v="Clarisse Bourdelle"/>
    <n v="1.2"/>
    <n v="2"/>
    <s v="Bartlomiej Pogodzinski"/>
    <s v="Containerise JINTRAC-IMAS (Docker)"/>
    <m/>
  </r>
  <r>
    <x v="0"/>
    <s v="IPPLM"/>
    <x v="15"/>
    <x v="29"/>
    <s v="Matthias Hölzl (MPG)"/>
    <n v="3.6"/>
    <n v="2"/>
    <s v="Michal Poradzinski, Fluery Ludovic "/>
    <s v="JOREK IMAS. An experienced programmer for integrated modelling working with 0.6 ppy/year in average_x000a_over the project duration is needed here, who already has expertise on IMAS, scientific_x000a_visualization, the ITER software stack and version control systems. Previous experience with_x000a_JOREK is a significant advantage, since the high order finite elements used by the code pose_x000a_non-standard requirements for the IMAS framework. A continuous work with one person over the_x000a_full projectduration would be ideal to build and keep the expertise"/>
    <m/>
  </r>
  <r>
    <x v="0"/>
    <s v="IPPLM"/>
    <x v="4"/>
    <x v="4"/>
    <s v="Marcin Plociennik"/>
    <n v="1.5"/>
    <n v="1.5"/>
    <s v="Marcin Plociennik"/>
    <s v="management of ACH activities"/>
    <m/>
  </r>
  <r>
    <x v="0"/>
    <s v="IPPLM"/>
    <x v="2"/>
    <x v="30"/>
    <s v="Dmitry Matveev (FZJ)"/>
    <n v="1.5"/>
    <n v="0.2"/>
    <s v="Dimitriy Yadykin"/>
    <s v="code adaptation to IMAS, focusing firstly on IMAS compatible outputs.MEMOS-U"/>
    <m/>
  </r>
  <r>
    <x v="0"/>
    <s v="IPPLM"/>
    <x v="2"/>
    <x v="30"/>
    <s v="Dmitry Matveev (FZJ)"/>
    <n v="1"/>
    <n v="0.2"/>
    <s v="Dimitriy Yadykin"/>
    <s v="code adaptation to IMAS, focusing firstly on IMAS compatible outputs.Retention codes"/>
    <m/>
  </r>
  <r>
    <x v="0"/>
    <s v="IPPLM"/>
    <x v="2"/>
    <x v="31"/>
    <s v="Dmitry Matveev (FZJ)"/>
    <n v="1.5"/>
    <n v="0.2"/>
    <s v="Dimitriy Yadykin"/>
    <s v="code adaptation to IMAS, focusing firstly on IMAS compatible outputs.MIGRAINe"/>
    <m/>
  </r>
  <r>
    <x v="0"/>
    <s v="IPPLM"/>
    <x v="2"/>
    <x v="32"/>
    <s v="Dmitry Matveev (FZJ)"/>
    <n v="0.5"/>
    <n v="0.2"/>
    <s v="Dimitriy Yadykin"/>
    <s v="code adaptation to IMAS, focusing firstly on IMAS compatible outputs.RAVETIME"/>
    <m/>
  </r>
  <r>
    <x v="0"/>
    <s v="IPPLM"/>
    <x v="2"/>
    <x v="33"/>
    <s v="Dmitry Matveev (FZJ)"/>
    <n v="1"/>
    <n v="0.2"/>
    <s v="Dimitriy Yadykin"/>
    <s v="code adaptation to IMAS, focusing firstly on IMAS compatible outputs.SDTrimSP-1D, SDTrimSP-3D"/>
    <m/>
  </r>
  <r>
    <x v="0"/>
    <s v="IPPLM"/>
    <x v="11"/>
    <x v="34"/>
    <s v="Guido Ciraolo (CEA)"/>
    <n v="1.8"/>
    <n v="0.2"/>
    <s v="Michal Poradzinski"/>
    <s v="code adaptation to IMAS, focusing firstly on IMAS compatible outputs. SOLEDGE3X, EMC3-EIRENE, ERO2.0, GyselaX plus, for the second phase of the project (after 2023), also VENUS-LEVIS code"/>
    <m/>
  </r>
  <r>
    <x v="0"/>
    <s v="IPPLM"/>
    <x v="0"/>
    <x v="15"/>
    <s v="Patrick Tamain (CEA)"/>
    <n v="1.5"/>
    <n v="0.05"/>
    <s v="Michal Poradzinski"/>
    <s v="Implementation of IMAS compatibility for IO. FELTOR, GBS, GRILLIX,"/>
    <m/>
  </r>
  <r>
    <x v="0"/>
    <s v="IPPLM"/>
    <x v="2"/>
    <x v="5"/>
    <s v="Dmitry Matveev (FZJ)"/>
    <n v="1.5"/>
    <n v="0.2"/>
    <s v="Dimitriy Yadykin"/>
    <s v="code adaptation to IMAS, focusing firstly on IMAS compatible outputs.SPICE-2D, SPICE-3D"/>
    <m/>
  </r>
  <r>
    <x v="0"/>
    <s v="MPG"/>
    <x v="12"/>
    <x v="35"/>
    <m/>
    <n v="4"/>
    <n v="4"/>
    <s v="S. Mochalskyy (3+6 PM); R. Hatzky (1+3 PM)"/>
    <s v="Support for MARCONI and MARCONI100 hard- and software stack"/>
    <m/>
  </r>
  <r>
    <x v="0"/>
    <s v="MPG"/>
    <x v="14"/>
    <x v="23"/>
    <m/>
    <n v="4"/>
    <n v="0"/>
    <s v="H. Leggate"/>
    <s v="Optimisation of MPI load balancing in line with previous HLST project SOLPSOPT and profiling of MPI-OpenMP hybrid operation"/>
    <s v="2021: Hugh participlates in EIRENE group meeting and can be contacted by VTT"/>
  </r>
  <r>
    <x v="0"/>
    <s v="MPG"/>
    <x v="6"/>
    <x v="9"/>
    <m/>
    <n v="9"/>
    <n v="8"/>
    <s v="N. Moschüring (6+12 PM); R. Hatzky (2+3 PM)"/>
    <s v="Code refactoring: improving the data structures and workflows to facilitate GPU-enabling of EUTERPE and implementation of advanced structure-preserving methods"/>
    <m/>
  </r>
  <r>
    <x v="0"/>
    <s v="MPG"/>
    <x v="7"/>
    <x v="25"/>
    <m/>
    <n v="3"/>
    <n v="3"/>
    <s v="S. Mochalskyy"/>
    <s v="Support for porting to future intel-GPU architectures, porting of new physics modules and corresponding software engineering to guide the on-going code refactoring"/>
    <s v="GENE should be also benchmarked on ARM architecture if available"/>
  </r>
  <r>
    <x v="0"/>
    <s v="MPG"/>
    <x v="8"/>
    <x v="25"/>
    <m/>
    <n v="7"/>
    <n v="6"/>
    <s v="R. Lago"/>
    <s v="Performance optimization, e.g. for handling of interpolation in parallel derivatives"/>
    <m/>
  </r>
  <r>
    <x v="0"/>
    <s v="MPG"/>
    <x v="3"/>
    <x v="36"/>
    <m/>
    <n v="6"/>
    <n v="6"/>
    <s v="T. Ribeiro (6+9 PM); R. Hatzky (0+1 PM)"/>
    <s v="Support free-boundary code developments, MPI parallelization, EUROfusion standard software (interfaces, documentation) of GVEC"/>
    <m/>
  </r>
  <r>
    <x v="0"/>
    <s v="MPG"/>
    <x v="15"/>
    <x v="29"/>
    <m/>
    <n v="6"/>
    <n v="6"/>
    <s v="I. Holod (6+12 PM); R. Hatzky (0+1 PM)"/>
    <s v="Parallel programming, HPC, kinetic modeling, solver development and ideally also GPU programming"/>
    <m/>
  </r>
  <r>
    <x v="0"/>
    <s v="MPG"/>
    <x v="15"/>
    <x v="29"/>
    <m/>
    <n v="3"/>
    <n v="6"/>
    <s v="H. Leggate"/>
    <s v="Profiling, code optimization, parallel programming, and large code developments to work on the kinetic part of the code including re-factoring of the code where needed"/>
    <m/>
  </r>
  <r>
    <x v="0"/>
    <s v="MPG"/>
    <x v="4"/>
    <x v="4"/>
    <s v="Roman Hatzky"/>
    <n v="1.5"/>
    <n v="3"/>
    <s v="Roman Hatzky"/>
    <s v="management of ACH activities"/>
    <m/>
  </r>
  <r>
    <x v="0"/>
    <s v="VTT"/>
    <x v="16"/>
    <x v="37"/>
    <m/>
    <n v="0"/>
    <n v="1"/>
    <s v="Nurminen"/>
    <s v="Task title: &quot;Database and ML model development in support of the ENR-08&quot;. The developement of AI, ML and reduced models are within the scope of our ACH. Initial discussions have started and more details will be available soon. This task will be started most likely in late 2021 when the needed personnel is avavilable. Contact person at ENR-08: Sven Wiesen"/>
    <m/>
  </r>
  <r>
    <x v="0"/>
    <s v="VTT"/>
    <x v="1"/>
    <x v="1"/>
    <m/>
    <n v="3.5999999999999996"/>
    <n v="0"/>
    <s v="Nurminen"/>
    <s v="This task will be led by ACH-CIEMAT, we can offer the help with data management. Discussions with CIEMAT and TSVV-14 to be had before the starting this task. The API programming needs to be discussed as it is not a key aspect of our ACH. "/>
    <m/>
  </r>
  <r>
    <x v="0"/>
    <s v="VTT"/>
    <x v="10"/>
    <x v="21"/>
    <m/>
    <n v="3.6"/>
    <n v="1"/>
    <s v="Åström"/>
    <s v="According to initial discussions, we have the expertise available to carry out this task. Further detailed discussions to be had."/>
    <m/>
  </r>
  <r>
    <x v="0"/>
    <s v="VTT"/>
    <x v="14"/>
    <x v="23"/>
    <m/>
    <n v="1.5"/>
    <n v="0"/>
    <m/>
    <s v="The requested pm are most likely underestimated, therefore more time is needed"/>
    <m/>
  </r>
  <r>
    <x v="0"/>
    <s v="VTT"/>
    <x v="14"/>
    <x v="23"/>
    <m/>
    <n v="14.5"/>
    <n v="18"/>
    <s v="Åström"/>
    <s v="All EIRENE related tasks will be one single task under our ACH, however the required pm is underestimated. The needed expertise in HPC, Optimization, Algorithm developement, AI, GPU, data management is found. Several of the ACH people will work on this task, as it require the expertise of different people and also at different time points. We will start by examining the code and via a discussion with TSVV-5 determine the best order to tackle these requests and do the work in a efficient manner."/>
    <m/>
  </r>
  <r>
    <x v="0"/>
    <s v="VTT"/>
    <x v="14"/>
    <x v="23"/>
    <m/>
    <n v="5"/>
    <n v="0"/>
    <m/>
    <s v="The requested pm are most likely underestimated, therefore more time is needed"/>
    <m/>
  </r>
  <r>
    <x v="0"/>
    <s v="VTT"/>
    <x v="14"/>
    <x v="23"/>
    <m/>
    <n v="0.5"/>
    <n v="0"/>
    <m/>
    <s v="The requested pm are most likely underestimated, therefore more time is needed"/>
    <m/>
  </r>
  <r>
    <x v="0"/>
    <s v="VTT"/>
    <x v="14"/>
    <x v="23"/>
    <m/>
    <n v="2"/>
    <n v="0"/>
    <m/>
    <s v="The requested pm are most likely underestimated, therefore more time is needed"/>
    <m/>
  </r>
  <r>
    <x v="0"/>
    <s v="VTT"/>
    <x v="14"/>
    <x v="23"/>
    <m/>
    <n v="4"/>
    <n v="0"/>
    <m/>
    <s v="The requested pm are most likely underestimated, therefore more time is needed"/>
    <m/>
  </r>
  <r>
    <x v="0"/>
    <s v="VTT"/>
    <x v="14"/>
    <x v="23"/>
    <m/>
    <n v="0.5"/>
    <n v="0"/>
    <m/>
    <s v="The requested pm are most likely underestimated, therefore more time is needed"/>
    <m/>
  </r>
  <r>
    <x v="0"/>
    <s v="VTT"/>
    <x v="14"/>
    <x v="23"/>
    <m/>
    <n v="1"/>
    <n v="0"/>
    <m/>
    <s v="The requested pm are most likely underestimated, therefore more time is needed"/>
    <m/>
  </r>
  <r>
    <x v="0"/>
    <s v="VTT"/>
    <x v="5"/>
    <x v="9"/>
    <m/>
    <n v="1"/>
    <n v="0"/>
    <s v="Åström"/>
    <s v="This task is led by MPG, and discussions will be held with MPG and TSVV-13 about the exact needs. "/>
    <m/>
  </r>
  <r>
    <x v="0"/>
    <s v="VTT"/>
    <x v="0"/>
    <x v="10"/>
    <m/>
    <n v="1.5"/>
    <n v="1"/>
    <m/>
    <m/>
    <s v="task distributed per code"/>
  </r>
  <r>
    <x v="0"/>
    <s v="VTT"/>
    <x v="0"/>
    <x v="11"/>
    <m/>
    <n v="1.5"/>
    <n v="1"/>
    <m/>
    <m/>
    <s v="task distributed per code"/>
  </r>
  <r>
    <x v="0"/>
    <s v="VTT"/>
    <x v="0"/>
    <x v="12"/>
    <m/>
    <n v="1.5"/>
    <n v="1"/>
    <m/>
    <m/>
    <s v="task distributed per code"/>
  </r>
  <r>
    <x v="0"/>
    <s v="VTT"/>
    <x v="13"/>
    <x v="26"/>
    <m/>
    <n v="6"/>
    <n v="4"/>
    <s v="Nurminen"/>
    <s v="According to initial discussions, we have the expertise available to start this task in 2021. Further detailed discussions to be had summer 2021. Not full pm due to limited personnel with the needed experitise"/>
    <m/>
  </r>
  <r>
    <x v="0"/>
    <s v="VTT"/>
    <x v="17"/>
    <x v="38"/>
    <m/>
    <n v="0"/>
    <n v="1"/>
    <s v="Granberg"/>
    <s v="The use of AI methods to predict the kink energy of screw dislocations in various metals are within the scope of our ACH. Initial discussions and test will be carried out late 2021. Contact person at PRD-MAT: Sergei Dudarev"/>
    <m/>
  </r>
  <r>
    <x v="0"/>
    <s v="VTT"/>
    <x v="17"/>
    <x v="38"/>
    <m/>
    <n v="0"/>
    <n v="0"/>
    <s v="Granberg"/>
    <s v="Porting the AI Machine learning interatomic potential GAP to GPU, is in line with the scope of our ACH, also has a very close synergy to TSVV-7 task. This task can be started in 2022 in close relation to the TSVV-7 task. Contact person at PRD-MAT: Sergei Dudarev."/>
    <m/>
  </r>
  <r>
    <x v="0"/>
    <s v="VTT"/>
    <x v="2"/>
    <x v="38"/>
    <m/>
    <n v="1.2"/>
    <n v="0"/>
    <s v="Granberg"/>
    <s v="This task will be started in 2022, in line with the TSVV proposal. This task has synergies with a very similar task request from PRD-MAT/IREMEV"/>
    <m/>
  </r>
  <r>
    <x v="0"/>
    <s v="VTT"/>
    <x v="4"/>
    <x v="4"/>
    <m/>
    <n v="1.5"/>
    <n v="1.5"/>
    <s v="Frederic Granberg"/>
    <s v="management of ACH activities"/>
    <m/>
  </r>
  <r>
    <x v="0"/>
    <s v="VTT"/>
    <x v="13"/>
    <x v="39"/>
    <m/>
    <n v="1.5"/>
    <n v="0"/>
    <s v="Nurminen"/>
    <s v="Detailed discussions to be had with TSVV-11. "/>
    <m/>
  </r>
  <r>
    <x v="0"/>
    <s v="VTT"/>
    <x v="10"/>
    <x v="40"/>
    <m/>
    <n v="6"/>
    <n v="4"/>
    <s v="Nurminen"/>
    <s v="According to initial discussions, we have the expertise available to start this task in 2021. Further detailed discussions to be had summer 2021. Not full pm due to limited personnel with the needed experitise"/>
    <m/>
  </r>
  <r>
    <x v="0"/>
    <s v="VTT"/>
    <x v="0"/>
    <x v="15"/>
    <m/>
    <n v="1.5"/>
    <n v="1"/>
    <s v="Nurminen"/>
    <s v="This task is led by EPFL, we can provide the needed help with data management. Discsussions with EPFL and TSVV-3 to be had, before starting on this task. We have the capability to start the work in 2021. Discussions should be had in summer"/>
    <m/>
  </r>
  <r>
    <x v="0"/>
    <s v="VTT"/>
    <x v="7"/>
    <x v="16"/>
    <m/>
    <n v="3"/>
    <n v="0"/>
    <s v="Nurminen"/>
    <s v="This task requires the expertise of several people accoriding to the task specification. We should be able to provide the needed experitise, but detailed discussions to be had with TSVV-1."/>
    <m/>
  </r>
  <r>
    <x v="1"/>
    <s v="CIEMAT"/>
    <x v="0"/>
    <x v="0"/>
    <m/>
    <n v="6"/>
    <n v="3"/>
    <s v="Patrick Tamain"/>
    <s v="Porting BIT1 to GPU"/>
    <s v="TSVV-03: &quot;Not planned in project proposal but would be beneficial for boundary condition studies.&quot; Postponed to start in 2023. Needs 12 PMs"/>
  </r>
  <r>
    <x v="1"/>
    <s v="CIEMAT"/>
    <x v="1"/>
    <x v="1"/>
    <m/>
    <n v="7"/>
    <n v="0"/>
    <s v="James Morris"/>
    <s v="HPC support for code performance optimisation and for development of global optimisation routines for the DEMO plant design (gradient-based, stochastic or generic methods). "/>
    <s v="Requested PMs estimated based on the HPC part of the original bids."/>
  </r>
  <r>
    <x v="1"/>
    <s v="CIEMAT"/>
    <x v="2"/>
    <x v="2"/>
    <m/>
    <n v="1.5"/>
    <n v="10"/>
    <s v="Dmitry Matveev"/>
    <s v="Improve parallelization of ERO2.0,  e.g. compiler optimization and GPU"/>
    <s v=" "/>
  </r>
  <r>
    <x v="1"/>
    <s v="CIEMAT"/>
    <x v="3"/>
    <x v="3"/>
    <m/>
    <n v="2"/>
    <n v="7"/>
    <s v="Per Helander"/>
    <s v="Paralellization of the calls to KNOSOS within the optimization suite"/>
    <s v=" "/>
  </r>
  <r>
    <x v="1"/>
    <s v="CIEMAT"/>
    <x v="4"/>
    <x v="4"/>
    <m/>
    <n v="3"/>
    <n v="3"/>
    <s v="Mervi Mantsinen"/>
    <s v="management of ACH activities"/>
    <s v="Requested PMs from the original proposal"/>
  </r>
  <r>
    <x v="1"/>
    <s v="CIEMAT"/>
    <x v="2"/>
    <x v="5"/>
    <m/>
    <n v="1.2"/>
    <n v="10"/>
    <s v="Dmitry Matveev"/>
    <s v="Parallellization of the Poisson solver in SPICE-2D, so that one can tackle the DEMO-relevant plasma conditions. The other part of the job would be to parallelize the E field calculation from the potential. The new solver would require at least 6 PM, which on the scale of 5 years is equivalent to 1.2 PM/year. The E field calculation may perhaps require additional 1-3 PM in total."/>
    <s v="Only parallellization of the Poisson solver is included in 2021-2022. E field calculation needs 1-3 PMs from 2023 onwards."/>
  </r>
  <r>
    <x v="1"/>
    <s v="CIEMAT"/>
    <x v="5"/>
    <x v="6"/>
    <m/>
    <n v="8"/>
    <n v="8"/>
    <s v="Jose Manuel Garcia Regana"/>
    <s v="stella performance assessment and optimization, including the performance assessment of the initialization part of the stella code and its optimization in terms of memory usage and spent CPU time. HPC support in stella test suite development. "/>
    <m/>
  </r>
  <r>
    <x v="1"/>
    <s v="EPFL"/>
    <x v="3"/>
    <x v="7"/>
    <m/>
    <n v="6"/>
    <n v="2"/>
    <s v="Fourestey"/>
    <s v="Improvement of GPU performance for stellarator applications"/>
    <m/>
  </r>
  <r>
    <x v="1"/>
    <s v="EPFL"/>
    <x v="3"/>
    <x v="8"/>
    <m/>
    <n v="2.5"/>
    <n v="2"/>
    <s v="Fourestey"/>
    <s v="possibly porting the code to GPU usage"/>
    <m/>
  </r>
  <r>
    <x v="1"/>
    <s v="EPFL"/>
    <x v="6"/>
    <x v="9"/>
    <m/>
    <n v="4"/>
    <n v="1"/>
    <s v="Lanti"/>
    <s v="Further development of GPU functionality (OpenACC) for large-scale EM turbulence simulations; extension to other_x000a_options (such as OpenMP4.5 or Kokkos). Improvement of solver performance and strong scalability on GPUs."/>
    <m/>
  </r>
  <r>
    <x v="1"/>
    <s v="EPFL"/>
    <x v="5"/>
    <x v="9"/>
    <m/>
    <n v="2"/>
    <n v="1.5"/>
    <s v="To be hired in eM+"/>
    <s v="Development and application of tools for advanced visualization of 3D data resulting from global simulations will be required. In particular, the possibility of fast access and visualization of sub-regions of the simulated spatial domain would be very advantageous for the numerical analysis. The implementation of synthetic diagnostic and the validation of simulations against experimental measurements. "/>
    <m/>
  </r>
  <r>
    <x v="1"/>
    <s v="EPFL"/>
    <x v="0"/>
    <x v="10"/>
    <m/>
    <n v="1.5"/>
    <n v="1.5"/>
    <m/>
    <m/>
    <s v="task distributed per code"/>
  </r>
  <r>
    <x v="1"/>
    <s v="EPFL"/>
    <x v="0"/>
    <x v="11"/>
    <m/>
    <n v="1.5"/>
    <n v="1.5"/>
    <m/>
    <m/>
    <s v="task distributed per code"/>
  </r>
  <r>
    <x v="1"/>
    <s v="EPFL"/>
    <x v="0"/>
    <x v="11"/>
    <m/>
    <n v="6"/>
    <n v="3"/>
    <s v="Lanti"/>
    <s v="Optimization of kinetic neutrals treatment (method of characteristics and coupling to EIRENE)"/>
    <m/>
  </r>
  <r>
    <x v="1"/>
    <s v="EPFL"/>
    <x v="0"/>
    <x v="11"/>
    <m/>
    <n v="6"/>
    <n v="3"/>
    <s v="Peybernes/Varini"/>
    <s v="Code profiling and optimization"/>
    <m/>
  </r>
  <r>
    <x v="1"/>
    <s v="EPFL"/>
    <x v="0"/>
    <x v="12"/>
    <m/>
    <n v="1.5"/>
    <n v="1.5"/>
    <m/>
    <m/>
    <s v="task distributed per code"/>
  </r>
  <r>
    <x v="1"/>
    <s v="EPFL"/>
    <x v="0"/>
    <x v="12"/>
    <m/>
    <n v="6"/>
    <n v="2"/>
    <s v="Peybernes/Varini"/>
    <s v="Code profiling and optimization"/>
    <m/>
  </r>
  <r>
    <x v="1"/>
    <s v="EPFL"/>
    <x v="7"/>
    <x v="13"/>
    <m/>
    <n v="5.5"/>
    <n v="1.5"/>
    <s v="Peybernes"/>
    <s v="Support for GPU porting and increased vectorisation for ARM-based architectures"/>
    <m/>
  </r>
  <r>
    <x v="1"/>
    <s v="EPFL"/>
    <x v="8"/>
    <x v="13"/>
    <m/>
    <n v="5.5"/>
    <n v="1.5"/>
    <s v="Peybernes"/>
    <s v="Support for GPU porting and increased vectorisation for ARM-based architectures"/>
    <m/>
  </r>
  <r>
    <x v="1"/>
    <s v="EPFL"/>
    <x v="4"/>
    <x v="4"/>
    <s v="Paolo Ricci"/>
    <n v="3"/>
    <n v="3"/>
    <s v="Paolo Ricci"/>
    <s v="management of ACH activities"/>
    <m/>
  </r>
  <r>
    <x v="1"/>
    <s v="EPFL"/>
    <x v="7"/>
    <x v="14"/>
    <m/>
    <n v="8"/>
    <n v="2"/>
    <s v="Lanti"/>
    <s v="Improve multi-threading of ORB5 &amp; particularly of its field solver. Adaptations to the M100 architecture, characterized by several GPUs per node, are also required."/>
    <m/>
  </r>
  <r>
    <x v="1"/>
    <s v="EPFL"/>
    <x v="9"/>
    <x v="14"/>
    <m/>
    <n v="8"/>
    <n v="2"/>
    <s v="Lanti"/>
    <s v="Improve multi-threading of ORB5 and particularly of its field solver. Adaptations to the M100 architecture, characterized by several GPUs per node, are also required"/>
    <m/>
  </r>
  <r>
    <x v="1"/>
    <s v="EPFL"/>
    <x v="0"/>
    <x v="15"/>
    <m/>
    <n v="1.5"/>
    <n v="1.5"/>
    <s v="Varini"/>
    <s v="Poisson solver optimization, including porting to GPU"/>
    <m/>
  </r>
  <r>
    <x v="1"/>
    <s v="EPFL"/>
    <x v="11"/>
    <x v="15"/>
    <m/>
    <n v="6"/>
    <n v="2"/>
    <s v="Peybernes/Varini"/>
    <s v="Profiling and optimisation of SOLEDGE3X in the case of high number of species"/>
    <m/>
  </r>
  <r>
    <x v="1"/>
    <s v="EPFL"/>
    <x v="7"/>
    <x v="16"/>
    <m/>
    <n v="6"/>
    <n v="1.5"/>
    <s v="To be hired in eM+"/>
    <s v="Development of community visualisation tools that will enable us to easily navigate the huge amount of data that will be generated by our codes, and allow more easily to disentangle the physics mechanisms behind them"/>
    <m/>
  </r>
  <r>
    <x v="1"/>
    <s v="IPPLM"/>
    <x v="12"/>
    <x v="17"/>
    <s v="Liviu Joita"/>
    <n v="9"/>
    <n v="9"/>
    <s v="Pawel Spychala"/>
    <s v="AAI Infrastructure Rollout and support"/>
    <m/>
  </r>
  <r>
    <x v="1"/>
    <s v="IPPLM"/>
    <x v="3"/>
    <x v="7"/>
    <s v="Per Helander (MPG)"/>
    <n v="1.5"/>
    <n v="0.2"/>
    <s v="Michal Poradzinski"/>
    <s v="ASCOT5. Implementation in IMAS framework"/>
    <m/>
  </r>
  <r>
    <x v="1"/>
    <s v="IPPLM"/>
    <x v="3"/>
    <x v="18"/>
    <s v="Per Helander (MPG)"/>
    <n v="1.5"/>
    <n v="0.2"/>
    <s v="Michal Poradzinski"/>
    <s v="BEAMS3D. Implementation in IMAS framework"/>
    <m/>
  </r>
  <r>
    <x v="1"/>
    <s v="IPPLM"/>
    <x v="2"/>
    <x v="0"/>
    <s v="Dmitry Matveev (FZJ)"/>
    <n v="2.5"/>
    <n v="0.2"/>
    <s v="Dimitriy Yadykin"/>
    <s v="code adaptation to IMAS, focusing firstly on IMAS compatible outputs.BIT-1D, BIT-3D"/>
    <m/>
  </r>
  <r>
    <x v="1"/>
    <s v="IPPLM"/>
    <x v="0"/>
    <x v="19"/>
    <s v="Patrick Tamain (CEA)"/>
    <n v="3"/>
    <n v="2"/>
    <s v="Daniel Figat"/>
    <s v="This task is led by VTT ACH. We can help with the Repository and Continuous Integration environment setup and maintenance"/>
    <m/>
  </r>
  <r>
    <x v="1"/>
    <s v="IPPLM"/>
    <x v="13"/>
    <x v="19"/>
    <s v="Clarisse Bourdelle"/>
    <n v="6"/>
    <n v="2"/>
    <s v="Dimitriy Yadykin"/>
    <s v="Initial implementation of multimachine remote data gathering and (for 1D profiles) fitting using existing routines (e.g. EX2GK), for preparation of IM runs. Augment existing tools such as IMASgo. consult and synchronize with ITER as much as possible."/>
    <m/>
  </r>
  <r>
    <x v="1"/>
    <s v="IPPLM"/>
    <x v="12"/>
    <x v="20"/>
    <s v="Clarisse Bourdelle"/>
    <n v="4.8"/>
    <n v="4"/>
    <s v="Daniel Figat"/>
    <s v="Aid with setup and maintenance of potential new DevOps platform and documentation.  To be discussed and decided more widely in Eurofusion"/>
    <m/>
  </r>
  <r>
    <x v="1"/>
    <s v="IPPLM"/>
    <x v="10"/>
    <x v="21"/>
    <s v="Eric Nardon (CEA)"/>
    <n v="6"/>
    <n v="0.5"/>
    <s v="Dimitriy Yadykin"/>
    <s v="DREAM.Integration into IMAS"/>
    <m/>
  </r>
  <r>
    <x v="1"/>
    <s v="IPPLM"/>
    <x v="13"/>
    <x v="22"/>
    <s v="Clarisse Bourdelle"/>
    <n v="2.4"/>
    <n v="2"/>
    <s v="Michal Owsiak"/>
    <s v="Adapt DYON to IMAS and containerise (and adapt from matlab to octave or python)"/>
    <m/>
  </r>
  <r>
    <x v="1"/>
    <s v="IPPLM"/>
    <x v="14"/>
    <x v="23"/>
    <s v="Dmitriy Borodin (FZJ)"/>
    <n v="0.5"/>
    <n v="0.5"/>
    <s v="Dimitriy Yadykin"/>
    <s v="Integration of code I/O in the IMAS:_x000a_- new structure to allocate grid and tallies information of neutral species based on HDF5 EIRENE output._x000a_- using AMNS data through IMAS"/>
    <m/>
  </r>
  <r>
    <x v="1"/>
    <s v="IPPLM"/>
    <x v="2"/>
    <x v="2"/>
    <s v="Dmitry Matveev (FZJ)"/>
    <n v="2.5"/>
    <n v="0.2"/>
    <s v="Dimitriy Yadykin"/>
    <s v="code adaptation to IMAS, focusing firstly on IMAS compatible outputs.ERO2.0"/>
    <m/>
  </r>
  <r>
    <x v="1"/>
    <s v="IPPLM"/>
    <x v="12"/>
    <x v="24"/>
    <s v="Par Strand"/>
    <n v="9"/>
    <n v="9"/>
    <s v="Par Strand"/>
    <s v="ACH-wokflows/ETS"/>
    <m/>
  </r>
  <r>
    <x v="1"/>
    <s v="IPPLM"/>
    <x v="0"/>
    <x v="10"/>
    <m/>
    <n v="0"/>
    <n v="0.05"/>
    <m/>
    <m/>
    <s v="task distributed per code"/>
  </r>
  <r>
    <x v="1"/>
    <s v="IPPLM"/>
    <x v="0"/>
    <x v="11"/>
    <m/>
    <n v="0"/>
    <n v="0.05"/>
    <m/>
    <m/>
    <s v="task distributed per code"/>
  </r>
  <r>
    <x v="1"/>
    <s v="IPPLM"/>
    <x v="9"/>
    <x v="25"/>
    <s v="Justin Ball (EPFL)"/>
    <n v="0"/>
    <n v="0.2"/>
    <s v="Michal Poradzinski"/>
    <s v=" Ensure IMAS compatibility of software. All codes (GENE, ORB5, GBS, HYMAGYC, XTOR)"/>
    <m/>
  </r>
  <r>
    <x v="1"/>
    <s v="IPPLM"/>
    <x v="0"/>
    <x v="12"/>
    <m/>
    <n v="0"/>
    <n v="0.05"/>
    <m/>
    <m/>
    <s v="task distributed per code"/>
  </r>
  <r>
    <x v="1"/>
    <s v="IPPLM"/>
    <x v="13"/>
    <x v="26"/>
    <s v="Clarisse Bourdelle"/>
    <n v="6"/>
    <n v="6"/>
    <s v="Bartosz Bosak"/>
    <s v="Containerise HCD workflow (Docker)"/>
    <m/>
  </r>
  <r>
    <x v="1"/>
    <s v="IPPLM"/>
    <x v="13"/>
    <x v="26"/>
    <s v="Clarisse Bourdelle"/>
    <n v="2.4"/>
    <n v="3"/>
    <s v="Piotr Grabowski"/>
    <s v="Give input into concept design for a generic python GUI - cloud native, web based, data driven"/>
    <m/>
  </r>
  <r>
    <x v="1"/>
    <s v="IPPLM"/>
    <x v="13"/>
    <x v="26"/>
    <s v="Clarisse Bourdelle"/>
    <n v="3.6"/>
    <n v="4"/>
    <s v="Barek Palak"/>
    <s v="Adapt existing HFPS python components from FC2K to Iwrap"/>
    <m/>
  </r>
  <r>
    <x v="1"/>
    <s v="IPPLM"/>
    <x v="13"/>
    <x v="26"/>
    <s v="Clarisse Bourdelle"/>
    <n v="4.8"/>
    <n v="4"/>
    <s v="Daniel Figat"/>
    <s v="Setup common IMAS-python workflow  testing framework.  Add CI build and run tests for HFPS components that do not already have them JINTRAC has both already.  HCD has build tests only. "/>
    <m/>
  </r>
  <r>
    <x v="1"/>
    <s v="IPPLM"/>
    <x v="13"/>
    <x v="26"/>
    <s v="Clarisse Bourdelle"/>
    <n v="6"/>
    <n v="5"/>
    <s v="Bartek Palak"/>
    <s v="Adapt existing Kepler based components to IMAS Python workflows and Iwrap"/>
    <m/>
  </r>
  <r>
    <x v="1"/>
    <s v="IPPLM"/>
    <x v="13"/>
    <x v="26"/>
    <s v="Clarisse Bourdelle"/>
    <n v="1.2"/>
    <n v="1"/>
    <s v="Dimitriy Yadykin"/>
    <s v="Provide SOL models (as in Luda NF2020 for example) parameterisation as a simple IMAS python component"/>
    <m/>
  </r>
  <r>
    <x v="1"/>
    <s v="IPPLM"/>
    <x v="12"/>
    <x v="27"/>
    <s v="Marcin Plociennik"/>
    <n v="18"/>
    <n v="18"/>
    <s v="Marcin Plociennik"/>
    <s v="IMAS Ecosystem Infrastructure support+maintanance+deployments "/>
    <m/>
  </r>
  <r>
    <x v="1"/>
    <s v="IPPLM"/>
    <x v="7"/>
    <x v="27"/>
    <s v="Tobias Görler (MPG)"/>
    <n v="4"/>
    <n v="1"/>
    <s v="Michal Owsiak"/>
    <s v="IMAS code output support/training"/>
    <m/>
  </r>
  <r>
    <x v="1"/>
    <s v="IPPLM"/>
    <x v="6"/>
    <x v="27"/>
    <s v="Oleksiy Mishchenko(MPG)"/>
    <n v="3"/>
    <n v="3"/>
    <s v="Par Strand"/>
    <s v="Up-to-date IMAS support including ITER/WPCD integrated modeling tools, experimental data import/export, visualization on IMAS. Integration of all actors needed for the reduced models and of the reduced models themselves into the ETS. Maintenance of development toolchains (gcc/intel, fortran, c/c++, python3). "/>
    <m/>
  </r>
  <r>
    <x v="1"/>
    <s v="IPPLM"/>
    <x v="13"/>
    <x v="27"/>
    <s v="Clarisse Bourdelle"/>
    <n v="2.4"/>
    <n v="3"/>
    <s v="Tomasz Zok"/>
    <s v="Design python IMAS workflows for multiple containers, use JINTRAC-HCD as template / proof of concept"/>
    <m/>
  </r>
  <r>
    <x v="1"/>
    <s v="IPPLM"/>
    <x v="13"/>
    <x v="27"/>
    <s v="Clarisse Bourdelle"/>
    <n v="2.4"/>
    <n v="3"/>
    <s v="Bartosz Bosak"/>
    <s v="Containerise NICE (Docker)"/>
    <m/>
  </r>
  <r>
    <x v="1"/>
    <s v="IPPLM"/>
    <x v="13"/>
    <x v="28"/>
    <s v="Clarisse Bourdelle"/>
    <n v="2.4"/>
    <n v="2.4"/>
    <s v="Bartlomiej Pogodzinski"/>
    <s v="Containerise JINTRAC-IMAS (Docker)"/>
    <m/>
  </r>
  <r>
    <x v="1"/>
    <s v="IPPLM"/>
    <x v="15"/>
    <x v="29"/>
    <s v="Matthias Hölzl (MPG)"/>
    <n v="7.2"/>
    <n v="3"/>
    <s v="Michal Poradzinski, Fluery Ludovic "/>
    <s v="JOREK IMAS. An experienced programmer for integrated modelling working with 0.6 ppy/year in average_x000a_over the project duration is needed here, who already has expertise on IMAS, scientific_x000a_visualization, the ITER software stack and version control systems. Previous experience with_x000a_JOREK is a significant advantage, since the high order finite elements used by the code pose_x000a_non-standard requirements for the IMAS framework. A continuous work with one person over the_x000a_full projectduration would be ideal to build and keep the expertise"/>
    <m/>
  </r>
  <r>
    <x v="1"/>
    <s v="IPPLM"/>
    <x v="4"/>
    <x v="4"/>
    <s v="Marcin Plociennik"/>
    <n v="3"/>
    <n v="3"/>
    <s v="Marcin Plociennik"/>
    <s v="management of ACH activities"/>
    <m/>
  </r>
  <r>
    <x v="1"/>
    <s v="IPPLM"/>
    <x v="2"/>
    <x v="30"/>
    <s v="Dmitry Matveev (FZJ)"/>
    <n v="1.5"/>
    <n v="0.2"/>
    <s v="Dimitriy Yadykin"/>
    <s v="code adaptation to IMAS, focusing firstly on IMAS compatible outputs.MEMOS-U"/>
    <m/>
  </r>
  <r>
    <x v="1"/>
    <s v="IPPLM"/>
    <x v="2"/>
    <x v="30"/>
    <s v="Dmitry Matveev (FZJ)"/>
    <n v="1"/>
    <n v="0.2"/>
    <s v="Dimitriy Yadykin"/>
    <s v="code adaptation to IMAS, focusing firstly on IMAS compatible outputs.Retention codes"/>
    <m/>
  </r>
  <r>
    <x v="1"/>
    <s v="IPPLM"/>
    <x v="2"/>
    <x v="31"/>
    <s v="Dmitry Matveev (FZJ)"/>
    <n v="1.5"/>
    <n v="0.2"/>
    <s v="Dimitriy Yadykin"/>
    <s v="code adaptation to IMAS, focusing firstly on IMAS compatible outputs.MIGRAINe"/>
    <m/>
  </r>
  <r>
    <x v="1"/>
    <s v="IPPLM"/>
    <x v="2"/>
    <x v="32"/>
    <s v="Dmitry Matveev (FZJ)"/>
    <n v="0.5"/>
    <n v="0.2"/>
    <s v="Dimitriy Yadykin"/>
    <s v="code adaptation to IMAS, focusing firstly on IMAS compatible outputs.RAVETIME"/>
    <m/>
  </r>
  <r>
    <x v="1"/>
    <s v="IPPLM"/>
    <x v="2"/>
    <x v="33"/>
    <s v="Dmitry Matveev (FZJ)"/>
    <n v="1"/>
    <n v="0.2"/>
    <s v="Dimitriy Yadykin"/>
    <s v="code adaptation to IMAS, focusing firstly on IMAS compatible outputs.SDTrimSP-1D, SDTrimSP-3D"/>
    <m/>
  </r>
  <r>
    <x v="1"/>
    <s v="IPPLM"/>
    <x v="11"/>
    <x v="34"/>
    <s v="Guido Ciraolo (CEA)"/>
    <n v="3.6"/>
    <n v="0.2"/>
    <s v="Michal Poradzinski"/>
    <s v="code adaptation to IMAS, focusing firstly on IMAS compatible outputs. SOLEDGE3X, EMC3-EIRENE, ERO2.0, GyselaX plus, for the second phase of the project (after 2023), also VENUS-LEVIS code"/>
    <m/>
  </r>
  <r>
    <x v="1"/>
    <s v="IPPLM"/>
    <x v="0"/>
    <x v="15"/>
    <s v="Patrick Tamain (CEA)"/>
    <n v="0"/>
    <n v="0.05"/>
    <s v="Michal Poradzinski"/>
    <s v="Implementation of IMAS compatibility for IO. FELTOR, GBS, GRILLIX,"/>
    <m/>
  </r>
  <r>
    <x v="1"/>
    <s v="IPPLM"/>
    <x v="2"/>
    <x v="5"/>
    <s v="Dmitry Matveev (FZJ)"/>
    <n v="1.5"/>
    <n v="0.2"/>
    <s v="Dimitriy Yadykin"/>
    <s v="code adaptation to IMAS, focusing firstly on IMAS compatible outputs.SPICE-2D, SPICE-3D"/>
    <m/>
  </r>
  <r>
    <x v="1"/>
    <s v="MPG"/>
    <x v="12"/>
    <x v="35"/>
    <m/>
    <n v="9"/>
    <n v="9"/>
    <s v="S. Mochalskyy (3+6 PM); R. Hatzky (1+3 PM)"/>
    <s v="Support for MARCONI and MARCONI100 hard- and software stack"/>
    <m/>
  </r>
  <r>
    <x v="1"/>
    <s v="MPG"/>
    <x v="14"/>
    <x v="23"/>
    <m/>
    <n v="4"/>
    <n v="6"/>
    <s v="H. Leggate"/>
    <s v="Optimisation of MPI load balancing in line with previous HLST project SOLPSOPT and profiling of MPI-OpenMP hybrid operation"/>
    <s v="2021: Hugh participlates in EIRENE group meeting and can be contacted by VTT"/>
  </r>
  <r>
    <x v="1"/>
    <s v="MPG"/>
    <x v="6"/>
    <x v="9"/>
    <m/>
    <n v="18"/>
    <n v="13"/>
    <s v="N. Moschüring (6+12 PM); R. Hatzky (2+3 PM)"/>
    <s v="Code refactoring: improving the data structures and workflows to facilitate GPU-enabling of EUTERPE and implementation of advanced structure-preserving methods"/>
    <m/>
  </r>
  <r>
    <x v="1"/>
    <s v="MPG"/>
    <x v="5"/>
    <x v="9"/>
    <m/>
    <n v="5"/>
    <n v="0"/>
    <s v="R. Lago (0+6 PM); R. Hatzky (0+1 PM)"/>
    <s v="Implementing a massively parallel geometrical multigrid solver and expanding the knowledge of the conditioning properties of the gyrokinetic field equations in order to develop a preconditioner, is highly needed for EUTERPE"/>
    <s v="Relocated to 2023"/>
  </r>
  <r>
    <x v="1"/>
    <s v="MPG"/>
    <x v="7"/>
    <x v="25"/>
    <m/>
    <n v="6"/>
    <n v="6"/>
    <s v="S. Mochalskyy"/>
    <s v="Support for porting to future intel-GPU architectures, porting of new physics modules and corresponding software engineering to guide the on-going code refactoring"/>
    <s v="GENE should be also benchmarked on ARM architecture if available"/>
  </r>
  <r>
    <x v="1"/>
    <s v="MPG"/>
    <x v="8"/>
    <x v="25"/>
    <m/>
    <n v="7"/>
    <n v="0.5"/>
    <s v="R. Lago"/>
    <s v="Performance optimization, e.g. for handling of interpolation in parallel derivatives"/>
    <m/>
  </r>
  <r>
    <x v="1"/>
    <s v="MPG"/>
    <x v="5"/>
    <x v="25"/>
    <m/>
    <n v="8"/>
    <n v="0"/>
    <s v="R. Lago"/>
    <s v="i) Improve the performance and scalability of the code. ii) Implementation of a geometric multigrid solver"/>
    <s v="Relocated to 2023"/>
  </r>
  <r>
    <x v="1"/>
    <s v="MPG"/>
    <x v="3"/>
    <x v="36"/>
    <m/>
    <n v="9"/>
    <n v="10"/>
    <s v="T. Ribeiro (6+9 PM); R. Hatzky (0+1 PM)"/>
    <s v="Support free-boundary code developments, MPI parallelization, EUROfusion standard software (interfaces, documentation) of GVEC"/>
    <m/>
  </r>
  <r>
    <x v="1"/>
    <s v="MPG"/>
    <x v="15"/>
    <x v="29"/>
    <m/>
    <n v="12"/>
    <n v="13"/>
    <s v="I. Holod (6+12 PM); R. Hatzky (0+1 PM)"/>
    <s v="Parallel programming, HPC, kinetic modeling, solver development and ideally also GPU programming"/>
    <m/>
  </r>
  <r>
    <x v="1"/>
    <s v="MPG"/>
    <x v="15"/>
    <x v="29"/>
    <m/>
    <n v="6"/>
    <n v="6"/>
    <s v="H. Leggate"/>
    <s v="Profiling, code optimization, parallel programming, and large code developments to work on the kinetic part of the code including re-factoring of the code where needed"/>
    <m/>
  </r>
  <r>
    <x v="1"/>
    <s v="MPG"/>
    <x v="4"/>
    <x v="4"/>
    <s v="Roman Hatzky"/>
    <n v="3"/>
    <n v="3"/>
    <s v="Roman Hatzky"/>
    <s v="management of ACH activities"/>
    <m/>
  </r>
  <r>
    <x v="1"/>
    <s v="MPG"/>
    <x v="3"/>
    <x v="41"/>
    <m/>
    <n v="2"/>
    <n v="3"/>
    <s v="T. Ribeiro"/>
    <s v="Improve scaling of parallel operation of VM2MAG"/>
    <m/>
  </r>
  <r>
    <x v="1"/>
    <s v="VTT"/>
    <x v="16"/>
    <x v="37"/>
    <m/>
    <n v="0"/>
    <n v="5"/>
    <s v="Nurminen"/>
    <s v="Task title: &quot;Database and ML model development in support of the ENR-08&quot;. The developement of AI, ML and reduced models are within the scope of our ACH. Initial discussions have started and more details will be available soon. This task will be started most likely in late 2021 when the needed personnel is avavilable. Contact person at ENR-08: Sven Wiesen"/>
    <m/>
  </r>
  <r>
    <x v="1"/>
    <s v="VTT"/>
    <x v="1"/>
    <x v="1"/>
    <m/>
    <n v="3.5999999999999996"/>
    <n v="2"/>
    <s v="Nurminen"/>
    <s v="This task will be led by ACH-CIEMAT, we can offer the help with data management. Discussions with CIEMAT and TSVV-14 to be had before the starting this task. The API programming needs to be discussed as it is not a key aspect of our ACH. "/>
    <m/>
  </r>
  <r>
    <x v="1"/>
    <s v="VTT"/>
    <x v="10"/>
    <x v="21"/>
    <m/>
    <n v="3.5999999999999996"/>
    <n v="6"/>
    <s v="Åström"/>
    <s v="According to initial discussions, we have the expertise available to carry out this task. Further detailed discussions to be had."/>
    <m/>
  </r>
  <r>
    <x v="1"/>
    <s v="VTT"/>
    <x v="14"/>
    <x v="23"/>
    <m/>
    <n v="1.5"/>
    <n v="0"/>
    <m/>
    <s v="The requested pm are most likely underestimated, therefore more time is needed"/>
    <m/>
  </r>
  <r>
    <x v="1"/>
    <s v="VTT"/>
    <x v="14"/>
    <x v="23"/>
    <m/>
    <n v="14.5"/>
    <n v="14"/>
    <s v="Åström"/>
    <s v="All EIRENE related tasks will be one single task under our ACH, however the required pm is underestimated. The needed expertise in HPC, Optimization, Algorithm developement, AI, GPU, data management is found. Several of the ACH people will work on this task, as it require the expertise of different people and also at different time points. We will start by examining the code and via a discussion with TSVV-5 determine the best order to tackle these requests and do the work in a efficient manner."/>
    <m/>
  </r>
  <r>
    <x v="1"/>
    <s v="VTT"/>
    <x v="14"/>
    <x v="23"/>
    <m/>
    <n v="5"/>
    <n v="0"/>
    <m/>
    <s v="The requested pm are most likely underestimated, therefore more time is needed"/>
    <m/>
  </r>
  <r>
    <x v="1"/>
    <s v="VTT"/>
    <x v="14"/>
    <x v="23"/>
    <m/>
    <n v="0.5"/>
    <n v="0"/>
    <m/>
    <s v="The requested pm are most likely underestimated, therefore more time is needed"/>
    <m/>
  </r>
  <r>
    <x v="1"/>
    <s v="VTT"/>
    <x v="14"/>
    <x v="23"/>
    <m/>
    <n v="2"/>
    <n v="0"/>
    <m/>
    <s v="The requested pm are most likely underestimated, therefore more time is needed"/>
    <m/>
  </r>
  <r>
    <x v="1"/>
    <s v="VTT"/>
    <x v="14"/>
    <x v="23"/>
    <m/>
    <n v="4"/>
    <n v="0"/>
    <m/>
    <s v="The requested pm are most likely underestimated, therefore more time is needed"/>
    <m/>
  </r>
  <r>
    <x v="1"/>
    <s v="VTT"/>
    <x v="14"/>
    <x v="23"/>
    <m/>
    <n v="0.5"/>
    <n v="0"/>
    <m/>
    <s v="The requested pm are most likely underestimated, therefore more time is needed"/>
    <m/>
  </r>
  <r>
    <x v="1"/>
    <s v="VTT"/>
    <x v="14"/>
    <x v="23"/>
    <m/>
    <n v="1"/>
    <n v="0"/>
    <m/>
    <s v="The requested pm are most likely underestimated, therefore more time is needed"/>
    <m/>
  </r>
  <r>
    <x v="1"/>
    <s v="VTT"/>
    <x v="5"/>
    <x v="9"/>
    <m/>
    <n v="1"/>
    <n v="1"/>
    <s v="Åström"/>
    <s v="This task is led by MPG, and discussions will be held with MPG and TSVV-13 about the exact needs. "/>
    <m/>
  </r>
  <r>
    <x v="1"/>
    <s v="VTT"/>
    <x v="0"/>
    <x v="10"/>
    <m/>
    <n v="0.75"/>
    <n v="1.25"/>
    <m/>
    <m/>
    <s v="task distributed per code"/>
  </r>
  <r>
    <x v="1"/>
    <s v="VTT"/>
    <x v="0"/>
    <x v="11"/>
    <m/>
    <n v="0.75"/>
    <n v="1.25"/>
    <m/>
    <m/>
    <s v="task distributed per code"/>
  </r>
  <r>
    <x v="1"/>
    <s v="VTT"/>
    <x v="0"/>
    <x v="12"/>
    <m/>
    <n v="0.75"/>
    <n v="1.25"/>
    <m/>
    <m/>
    <s v="task distributed per code"/>
  </r>
  <r>
    <x v="1"/>
    <s v="VTT"/>
    <x v="13"/>
    <x v="26"/>
    <m/>
    <n v="12"/>
    <n v="1"/>
    <s v="Nurminen"/>
    <s v="According to initial discussions, we have the expertise available to start this task in 2021. Further detailed discussions to be had summer 2021. Not full pm due to limited personnel with the needed experitise"/>
    <m/>
  </r>
  <r>
    <x v="1"/>
    <s v="VTT"/>
    <x v="17"/>
    <x v="38"/>
    <m/>
    <n v="0"/>
    <n v="2"/>
    <s v="Granberg"/>
    <s v="The use of AI methods to predict the kink energy of screw dislocations in various metals are within the scope of our ACH. Initial discussions and test will be carried out late 2021. Contact person at PRD-MAT: Sergei Dudarev"/>
    <m/>
  </r>
  <r>
    <x v="1"/>
    <s v="VTT"/>
    <x v="17"/>
    <x v="38"/>
    <m/>
    <n v="0"/>
    <n v="2"/>
    <s v="Granberg"/>
    <s v="Porting the AI Machine learning interatomic potential GAP to GPU, is in line with the scope of our ACH, also has a very close synergy to TSVV-7 task. This task can be started in 2022 in close relation to the TSVV-7 task. Contact person at PRD-MAT: Sergei Dudarev."/>
    <m/>
  </r>
  <r>
    <x v="1"/>
    <s v="VTT"/>
    <x v="2"/>
    <x v="38"/>
    <m/>
    <n v="1.2"/>
    <n v="4"/>
    <m/>
    <s v="Interatomic potential development"/>
    <m/>
  </r>
  <r>
    <x v="1"/>
    <s v="VTT"/>
    <x v="4"/>
    <x v="4"/>
    <m/>
    <n v="3"/>
    <n v="3"/>
    <s v="Frederic Granberg"/>
    <s v="management of ACH activities"/>
    <m/>
  </r>
  <r>
    <x v="1"/>
    <s v="VTT"/>
    <x v="2"/>
    <x v="31"/>
    <m/>
    <n v="1.2"/>
    <n v="6"/>
    <s v="Granberg"/>
    <s v="This task will be started in 2022, in line with the TSVV proposal. This task has synergies with a very similar task request from PRD-MAT/IREMEV"/>
    <m/>
  </r>
  <r>
    <x v="1"/>
    <s v="VTT"/>
    <x v="13"/>
    <x v="39"/>
    <m/>
    <n v="3"/>
    <n v="8"/>
    <s v="Nurminen"/>
    <s v="Detailed discussions to be had with TSVV-11. "/>
    <m/>
  </r>
  <r>
    <x v="1"/>
    <s v="VTT"/>
    <x v="10"/>
    <x v="40"/>
    <m/>
    <n v="6"/>
    <n v="6"/>
    <s v="Nurminen"/>
    <s v="According to initial discussions, we have the expertise available to start this task in 2021. Further detailed discussions to be had summer 2021. Not full pm due to limited personnel with the needed experitise"/>
    <m/>
  </r>
  <r>
    <x v="1"/>
    <s v="VTT"/>
    <x v="0"/>
    <x v="15"/>
    <m/>
    <n v="0.75"/>
    <n v="1.25"/>
    <s v="Nurminen"/>
    <s v="This task is led by EPFL, we can provide the needed help with data management. Discsussions with EPFL and TSVV-3 to be had, before starting on this task. We have the capability to start the work in 2021. Discussions should be had in summer"/>
    <m/>
  </r>
  <r>
    <x v="1"/>
    <s v="VTT"/>
    <x v="7"/>
    <x v="16"/>
    <m/>
    <n v="6"/>
    <n v="0"/>
    <s v="Nurminen"/>
    <s v="This task requires the expertise of several people accoriding to the task specification. We should be able to provide the needed experitise, but detailed discussions to be had with TSVV-1."/>
    <m/>
  </r>
  <r>
    <x v="2"/>
    <s v="CIEMAT"/>
    <x v="0"/>
    <x v="0"/>
    <s v="David Tskhakaya"/>
    <n v="6"/>
    <n v="6"/>
    <s v="Xavier Saez + new recruit (6 PM)"/>
    <s v="Porting to GPU of BIT1 code"/>
    <s v="totaI41:I76l effort estimated 12 PM; SB in March 2022: approved to start in 2022 with 6 PM"/>
  </r>
  <r>
    <x v="2"/>
    <s v="CIEMAT"/>
    <x v="2"/>
    <x v="2"/>
    <s v="Dmitry Matveev, Juri Romazanov  "/>
    <n v="3"/>
    <n v="6"/>
    <s v="Marta Garcia and Joan Vinyals Ylla-Catala (6 PMs)"/>
    <s v="Code optimization"/>
    <s v="split ERO2 work in two separate lines"/>
  </r>
  <r>
    <x v="2"/>
    <s v="CIEMAT"/>
    <x v="2"/>
    <x v="2"/>
    <s v="Dmitry Matveev, Juri Romazanov  "/>
    <n v="3"/>
    <n v="11"/>
    <s v="Xavier Saez (6PM)"/>
    <s v="GPU porting  "/>
    <s v="split ERO2 work in two separate lines"/>
  </r>
  <r>
    <x v="2"/>
    <s v="CIEMAT"/>
    <x v="8"/>
    <x v="25"/>
    <s v="Philipp Ulbl"/>
    <n v="6"/>
    <n v="6"/>
    <s v="Alejandro Soba + new recruit (5 PM); David Vicente's team (1 PM)"/>
    <s v="GENE-X is a full-f gyrokinetic continuum code implementing a locally field-aligned coordinate system following the flux-coordinate independent approach. The implementation is based on a hybrid OpenMP and MPI parallelization that was successfully tested up to 512 compute nodes and against the Roofline model. _x000a__x000a_To improve the cache usage of GENE-X, we would like the ACH to optimize the memory access patterns. This shall be achieved by reordering the unstructured computational grid. The tasks for ACH are:_x000a_• Implementing the ability to access the unstructured computational grid in arbitrary order_x000a_• Testing the performance of different reordering strategies_x000a_"/>
    <s v="OK"/>
  </r>
  <r>
    <x v="2"/>
    <s v="CIEMAT"/>
    <x v="15"/>
    <x v="29"/>
    <s v="Mathias Hoppe"/>
    <n v="12"/>
    <n v="12"/>
    <s v="Alejandro Soba + new recruit (11 PM); David Vicente's team (1 PM)"/>
    <s v="Assessment of matrix compression techniques for the “vacuum response matrices” of the free boundary JOREK-STARWALL (also directly applicable to JOREK-CARIDDI in the future) to reduce memory consumption and improve performance. This will allow larger grid and wall resolutions in production. The challenge lies in applying matrix compression to ScaLapack distributed matrices. This will be tested first for the free boundary equilibrium, then for the time evolution. If successful, the methods should be documented and implemented in the main development branch of JOREK."/>
    <s v="Looks OK based on additional info provided by the code developer."/>
  </r>
  <r>
    <x v="2"/>
    <s v="CIEMAT"/>
    <x v="3"/>
    <x v="3"/>
    <s v="José Luis Velasco"/>
    <n v="3"/>
    <n v="6"/>
    <s v="David Vicente's team (6PM)"/>
    <s v="The is ongoing work to optimize KNOSOS, a finite-differences code for bulk iones. A new Monte Carlo solver has been implemented in KNOSOS for energetic ions, which could also benefit from optimization."/>
    <s v="2022: 3-&gt;7 PMs (approved by SB March 2022), depending on KOM on 4th of March 2022"/>
  </r>
  <r>
    <x v="2"/>
    <s v="CIEMAT"/>
    <x v="4"/>
    <x v="4"/>
    <s v="Mervi Mantsinen"/>
    <n v="3"/>
    <n v="3"/>
    <s v="Mervi Mantsinen"/>
    <s v="management of ACH activities"/>
    <s v="rate agrred by the E-TASC SB"/>
  </r>
  <r>
    <x v="2"/>
    <s v="CIEMAT"/>
    <x v="18"/>
    <x v="42"/>
    <s v="David Coster"/>
    <n v="6"/>
    <n v="6"/>
    <s v="David Vicente team (5 PM), Marta Garcia's team (1 PM)"/>
    <s v="The work needed for this work package is therefore along the following lines:_x000a_1. Check the correctness of the current OpenMP multi-threading in the code (and debug some_x000a_of the loops known to misbehave), then identify and exploit any other multi-threading_x000a_opportunities._x000a_2. Propose compiler options and/or job submission script instructions (on as wide a variety of_x000a_compilers and platforms as possible) that allow for a maximum use of the available CPU_x000a_resources by enforcing the regular re-assignment of all needed processors from MPI to_x000a_OpenMP tasks and back._x000a_3. Consider possible vectorization of the code wherever profitable for use on Cray platforms_x000a_like on the JFRS cluster at IFERC."/>
    <s v="This could be interesting /preferred task for our ACH.  We understand that the TSVV team can provide us the access to the Cray machine to do this work._x000a_SB March 2022 agreed follow-up: working group led by David Tskhakaya to investiga the rationale of the work requested."/>
  </r>
  <r>
    <x v="2"/>
    <s v="CIEMAT"/>
    <x v="2"/>
    <x v="5"/>
    <s v="Michael Komm"/>
    <n v="4"/>
    <n v="6"/>
    <s v="Alejandro Soba (4 PM)"/>
    <s v="Currently under ACH-CIEMAT, implementation of the parallel Poisson solver, ongoing work in 2022 (4 PM) but continuation might be required depending on the progress."/>
    <s v="2021 2 PMs; 2022 4-&gt;7 PM (approved SB March 2022); 2023 4 PM"/>
  </r>
  <r>
    <x v="2"/>
    <s v="CIEMAT"/>
    <x v="5"/>
    <x v="6"/>
    <s v="Michael Barnes"/>
    <n v="5"/>
    <n v="5"/>
    <s v="Marta Garcia's team (5 PM)"/>
    <s v="Although preliminary checks of the code stella show good scalability with the number of processors, for current job sizes the code would benefit from a dedicated study by a software expert that looks into its performance in detail and optimizes it. This activity is particularly important for the preparation of a coming version of the code, which will handle a full-flux-surface version instead of a flux tube, and has top priority."/>
    <s v="2021: 2 PMs; 2022: 12 -&gt; 14 PM (approved by SB March 2022)"/>
  </r>
  <r>
    <x v="2"/>
    <s v="CIEMAT"/>
    <x v="5"/>
    <x v="6"/>
    <s v="Michael Barnes"/>
    <n v="2"/>
    <n v="2"/>
    <s v="Marta Garcia's team (2 PM)"/>
    <s v="stella’s implicit treatment of parallel streaming is made possible by a Green’s function approach that requires pre-computation and LU factorization of a response matrix.  For simulations requiring high resolution in both the radial and parallel-to-the-field coordinates, the computation of the LU decomposition has until recently been a bottleneck, and has required its parallelization and distribution of the memory demand. The task for the ACH would be then checking the performance of this initialization part of the code and optimizing it, both in terms of memory usage and spent CPU time."/>
    <s v="OK"/>
  </r>
  <r>
    <x v="2"/>
    <s v="CIEMAT"/>
    <x v="5"/>
    <x v="6"/>
    <s v="Michael Barnes"/>
    <n v="1"/>
    <n v="2"/>
    <s v="David Vicente's team (2PM)"/>
    <s v="In order to prevent the introduction of bugs in new versions, keeping up to date the targets in the makefile that allowed to loop through a set of test cases during the compilation would be very helpful. This includes adding new test cases for the coming versions of the code. "/>
    <s v="OK"/>
  </r>
  <r>
    <x v="2"/>
    <s v="CIEMAT"/>
    <x v="9"/>
    <x v="43"/>
    <s v="Hinrich Lutjens"/>
    <n v="4"/>
    <n v="4"/>
    <s v="Xavier Saez + new recruit (7 PM), David Vicente's team (1PM)"/>
    <s v="Porting XTOR-K to GPUs - The MPI/OpenMP parallelization of XTOR-K has been finished and the last benches to test everything in the full fluid/kinetic environment are underway. They should be finished by the end of February 2021. First, I would like to interact with ACH to estimate what should be done to prepare the transition towards GPUs. I have 2 major concerns, one is that the code remains readable after the optimization and another that the code remains flexible regarding modifications of the simulation parameters (simulation grid, physical model, etc…). If this looks good, we can move forward with the GPU optimization. In my opinion, mid-2022 to end 2022 sounds reasonable for this step._x000a_"/>
    <s v="OK to support with 4 pm, starting in 2023. Depending on code developers' efforts, may require more than 4 pms from ACH. Participation in a GPU Hackathon recommended for the code developers to start preparing the work in 2022. "/>
  </r>
  <r>
    <x v="2"/>
    <s v="EPFL"/>
    <x v="3"/>
    <x v="7"/>
    <s v="Simppa Äkäslompolo"/>
    <n v="5"/>
    <n v="3"/>
    <s v="Gilles Fourestey "/>
    <s v="GPU enabling further modalities &amp; support for new HW &amp; SW versions."/>
    <s v="Porting successful, ongoing work for optimisation"/>
  </r>
  <r>
    <x v="2"/>
    <s v="EPFL"/>
    <x v="3"/>
    <x v="8"/>
    <s v="Carolin Nuehrenberg"/>
    <n v="2"/>
    <n v="3"/>
    <s v="Gilles Fourestey "/>
    <s v="GPU enabling"/>
    <s v="Porting successful, ongoing work for optimisation"/>
  </r>
  <r>
    <x v="2"/>
    <s v="EPFL"/>
    <x v="5"/>
    <x v="9"/>
    <s v="Edilberto Sánchez"/>
    <n v="2"/>
    <n v="6"/>
    <s v="Florian Cabot"/>
    <s v="Development and application of tools for advanced visualization of 3D data resulting from global simulations will be required. In particular, the possibility of fast access and visualization of sub-regions of the simulated spatial domain would be very advantageous for the numerical analysis. The implementation of synthetic diagnostic and the validation of simulations against experimental measurements."/>
    <s v="New activity, challenging. We will start to produce the first 3D visualizations that integrate tokamak structural components, simulation results and diagnostic measurements.  "/>
  </r>
  <r>
    <x v="2"/>
    <s v="EPFL"/>
    <x v="0"/>
    <x v="10"/>
    <s v="mattwi@fysik.dtu.dk, Paolo.ricci@epfl.ch, hugo.bufferand@cea.fr,_x000a_Andreas.Stegmeir@ipp.mpg.de_x000a_"/>
    <n v="0.75"/>
    <n v="1"/>
    <s v="Nicola Varini, Mathieu Peybernes"/>
    <s v="Definition of performance model and application to existing codes."/>
    <s v="task distributed per code"/>
  </r>
  <r>
    <x v="2"/>
    <s v="EPFL"/>
    <x v="0"/>
    <x v="10"/>
    <m/>
    <n v="1.5"/>
    <n v="1.5"/>
    <m/>
    <m/>
    <s v="task distributed per code"/>
  </r>
  <r>
    <x v="2"/>
    <s v="EPFL"/>
    <x v="12"/>
    <x v="44"/>
    <s v="Federico Felici"/>
    <n v="3"/>
    <n v="3"/>
    <s v="Alessandro Mari"/>
    <s v="Activity put forward by the EPFL ACH, following requetst from code developers of free boundary eq. codes that participate in DEMO, PrIO and TSVV-11 projects, which appreciate the importance of the project. "/>
    <s v="optimisation of fast linear solvers for free boundary equilibrium solvers (see Document FGEAcceleration.pdf)"/>
  </r>
  <r>
    <x v="2"/>
    <s v="EPFL"/>
    <x v="9"/>
    <x v="11"/>
    <s v="Justin Ball"/>
    <n v="1.5"/>
    <n v="1.5"/>
    <s v="Alessandro Balestri"/>
    <s v="Validation against negative triangularity is a crucial part of this TSVV. Initially, we are primarily interested in the provision of experimental data, the development of validation methodologies and of synthetic diagnostics. In the short-term we have a need for experimental results with dedicated SOL measurements. SOLEDGE2D-EIRENE requires empirical cross-field diffusivities as input, which are found by matching experimental observables with the use of synthetic diagnostics. The TSVV also requires assistance with validation methodologies. For example, validating SOL simulations for negative triangularity plasma shapes is anticipated to require sophisticated methodologies similar to Riva, et al, Phys. Plasmas 27, 012301 (2020)."/>
    <s v="task distributed per code"/>
  </r>
  <r>
    <x v="2"/>
    <s v="EPFL"/>
    <x v="0"/>
    <x v="11"/>
    <s v="mattwi@fysik.dtu.dk, Paolo.ricci@epfl.ch, hugo.bufferand@cea.fr,_x000a_Andreas.Stegmeir@ipp.mpg.de_x000a_"/>
    <n v="0.75"/>
    <n v="1"/>
    <s v="Nicola Varini, Mathieu Peybernes"/>
    <s v="Definition of performance model and application to existing codes."/>
    <s v="task distributed per code"/>
  </r>
  <r>
    <x v="2"/>
    <s v="EPFL"/>
    <x v="0"/>
    <x v="11"/>
    <m/>
    <n v="1.5"/>
    <n v="1.5"/>
    <m/>
    <m/>
    <s v="task distributed per code"/>
  </r>
  <r>
    <x v="2"/>
    <s v="EPFL"/>
    <x v="0"/>
    <x v="11"/>
    <s v="P. Ricci"/>
    <n v="6"/>
    <n v="3"/>
    <s v="Nicola Varini"/>
    <s v="Code dependent optimisation –_x000a_Porting to GPU of stencil operation and investigation of the impact of boundary conditions on solver performances. _x000a_"/>
    <s v="Ongoing work, proceeding very well"/>
  </r>
  <r>
    <x v="2"/>
    <s v="EPFL"/>
    <x v="0"/>
    <x v="11"/>
    <s v="P.Ricci"/>
    <n v="6"/>
    <n v="1"/>
    <s v="Emmanuel Lanti"/>
    <s v="Optimisation of kinetic neutral treatment – porting to GPU and optimisation of multispecies treatment."/>
    <s v="Ongoing work, very reduced manpower"/>
  </r>
  <r>
    <x v="2"/>
    <s v="EPFL"/>
    <x v="0"/>
    <x v="11"/>
    <s v="P. Ricci, H. Bufferand, A. Stegmeir"/>
    <n v="2"/>
    <n v="0"/>
    <s v="Nicola Varini, Mathieu Peybernes"/>
    <s v="Poisson solver optimization, including porting to GPU."/>
    <s v="task distributed per code"/>
  </r>
  <r>
    <x v="2"/>
    <s v="EPFL"/>
    <x v="7"/>
    <x v="25"/>
    <s v="Tobias Goerler"/>
    <n v="1.5"/>
    <n v="3"/>
    <s v="Samy Mannane"/>
    <s v="Development of community visualisation tools that will enable to easily navigate the huge amount of data that will be generated by our codes, and allow more easily to disentangle the physics mechanisms behind them. Targeted features are: - definition of code-independent data interfaces (IMAS compatible?) - support for coordinate mappings (e.g., flux-tube -&gt; cylindric coordinates) - flexible/interactive user interface allowing for profile, cross-section, etc analysis in arbitrary dimensions etc - visualisation of uncertainties, parameter dependencies, comparison with experimental data"/>
    <s v="task distributed per code"/>
  </r>
  <r>
    <x v="2"/>
    <s v="EPFL"/>
    <x v="9"/>
    <x v="25"/>
    <s v="Tobias Görler"/>
    <n v="6"/>
    <n v="3"/>
    <s v="Emmanuel Lanti"/>
    <s v="Support for GPU porting on Intel-GPU and future AMD systems for GENE - During the last five years, GENE has undergone a major refactoring introducing object oriented structures for almost all of the compute kernels in the Vlasov equation. The latter have also been ported to CUDA-based GPU architectures employing the gtensor library, a multi-dimensional array C++14 header-only library for hybrid GPU development, see https://github.com/wdmapp/gtensor. ACH support along these lines was already granted to start analyzing this approach and the source code with respect to efficiency and stream-lining in 2021. In _x000a_2022, the focus is on porting new physics modules to GPU and prepare the code for future HPC systems in Europe. _x000a_While great benefit could already be drawn from this support, it is clear that the integration of new physics modules will extend beyond 2022 and specialized manpower will be needed to tackle this challenge. Similarly, exploration and adaptations to new GPU hardware for a proper exploitation of future HPC architecture represents an on-going activity where expert knowledge as offered by the ACHs will be crucial. _x000a_The detailed targets/milestones read as follows: _x000a_(1) Porting of new physics modules - 2023 _x000a_(2) Exploration and adaptations to intel-GPU and future AMD architectures as preparation for future HPC systems in Europe - 2023_x000a_"/>
    <s v="New activity, fully in line with our expertise"/>
  </r>
  <r>
    <x v="2"/>
    <s v="EPFL"/>
    <x v="9"/>
    <x v="25"/>
    <s v="Justin Ball"/>
    <n v="1.5"/>
    <n v="1.5"/>
    <s v="Alessandro Balestri"/>
    <s v="Validation against negative triangularity is a crucial part of this TSVV. Initially, we are primarily interested in the provision of experimental data, the development of validation methodologies and of synthetic diagnostics. In the short-term we have a need for experimental results with dedicated SOL measurements. SOLEDGE2D-EIRENE requires empirical cross-field diffusivities as input, which are found by matching experimental observables with the use of synthetic diagnostics. The TSVV also requires assistance with validation methodologies. For example, validating SOL simulations for negative triangularity plasma shapes is anticipated to require sophisticated methodologies similar to Riva, et al, Phys. Plasmas 27, 012301 (2020)."/>
    <s v="task distributed per code"/>
  </r>
  <r>
    <x v="2"/>
    <s v="EPFL"/>
    <x v="7"/>
    <x v="12"/>
    <s v="Tobias Goerler"/>
    <n v="1.5"/>
    <n v="3"/>
    <s v="Samy Mannane"/>
    <s v="Development of community visualisation tools that will enable to easily navigate the huge amount of data that will be generated by our codes, and allow more easily to disentangle the physics mechanisms behind them. Targeted features are: - definition of code-independent data interfaces (IMAS compatible?) - support for coordinate mappings (e.g., flux-tube -&gt; cylindric coordinates) - flexible/interactive user interface allowing for profile, cross-section, etc analysis in arbitrary dimensions etc - visualisation of uncertainties, parameter dependencies, comparison with experimental data"/>
    <s v="task distributed per code"/>
  </r>
  <r>
    <x v="2"/>
    <s v="EPFL"/>
    <x v="0"/>
    <x v="12"/>
    <s v="mattwi@fysik.dtu.dk, Paolo.ricci@epfl.ch, hugo.bufferand@cea.fr,_x000a_Andreas.Stegmeir@ipp.mpg.de_x000a_"/>
    <n v="0.75"/>
    <n v="1"/>
    <s v="Nicola Varini, Mathieu Peybernes"/>
    <s v="Definition of performance model and application to existing codes."/>
    <s v="task distributed per code"/>
  </r>
  <r>
    <x v="2"/>
    <s v="EPFL"/>
    <x v="0"/>
    <x v="12"/>
    <m/>
    <n v="1.5"/>
    <n v="1.5"/>
    <m/>
    <m/>
    <s v="task distributed per code"/>
  </r>
  <r>
    <x v="2"/>
    <s v="EPFL"/>
    <x v="0"/>
    <x v="12"/>
    <s v="P. Ricci, H. Bufferand, A. Stegmeir"/>
    <n v="2"/>
    <n v="0"/>
    <s v="Nicola Varini, Mathieu Peybernes"/>
    <s v="Poisson solver optimization, including porting to GPU."/>
    <s v="task distributed per code"/>
  </r>
  <r>
    <x v="2"/>
    <s v="EPFL"/>
    <x v="0"/>
    <x v="12"/>
    <s v="Andreas Stegmeir"/>
    <n v="6"/>
    <n v="3"/>
    <s v="Nicola Varini"/>
    <s v="Code dependent optimisation – Incorporation to HYPRE library for usage of algebraic multigrid solvers and access to GPU architecture in order to speed up 2D and 3D solvers. Benchmark with ITER scale simulations. "/>
    <s v="Ongoing work, proceeding very well"/>
  </r>
  <r>
    <x v="2"/>
    <s v="EPFL"/>
    <x v="7"/>
    <x v="13"/>
    <s v="Tobias Goerler"/>
    <n v="0"/>
    <n v="6"/>
    <s v="Emily Bourne"/>
    <m/>
    <s v="transfer from MPG"/>
  </r>
  <r>
    <x v="2"/>
    <s v="EPFL"/>
    <x v="7"/>
    <x v="13"/>
    <s v="Tobias Goerler"/>
    <n v="1.5"/>
    <n v="3"/>
    <s v="Samy Mannane"/>
    <s v="Development of community visualisation tools that will enable to easily navigate the huge amount of data that will be generated by our codes, and allow more easily to disentangle the physics mechanisms behind them. Targeted features are: - definition of code-independent data interfaces (IMAS compatible?) - support for coordinate mappings (e.g., flux-tube -&gt; cylindric coordinates) - flexible/interactive user interface allowing for profile, cross-section, etc analysis in arbitrary dimensions etc - visualisation of uncertainties, parameter dependencies, comparison with experimental data"/>
    <s v="New activity, challenging, details to finalise with  visualisation experts "/>
  </r>
  <r>
    <x v="2"/>
    <s v="EPFL"/>
    <x v="8"/>
    <x v="13"/>
    <s v="Virginie Grandgirard"/>
    <n v="12"/>
    <n v="3"/>
    <s v="Mathieu Peybernes"/>
    <s v="See document “Support for GPU porting of GYSELA”"/>
    <s v="Ongoing work, very reduced manpower"/>
  </r>
  <r>
    <x v="2"/>
    <s v="EPFL"/>
    <x v="8"/>
    <x v="45"/>
    <s v="Paolo Ricci"/>
    <n v="6"/>
    <n v="0"/>
    <s v="Math post-doc"/>
    <s v="Investigate the mathematical properties of the spatial discretisation schemes and time stepping approaches used in boundary codes, comparing them, identifying optimal solutions and proposing possible new approaches."/>
    <s v="We propose a more general approach to the problem of fluid and kinetic model discretization based on a low-rank dynamical approximation (see document LowRank.pdf)"/>
  </r>
  <r>
    <x v="2"/>
    <s v="EPFL"/>
    <x v="9"/>
    <x v="46"/>
    <s v="Justin Ball"/>
    <n v="1.5"/>
    <n v="1.5"/>
    <s v="Alessandro Balestri"/>
    <s v="Validation against negative triangularity is a crucial part of this TSVV. Initially, we are primarily interested in the provision of experimental data, the development of validation methodologies and of synthetic diagnostics. In the short-term we have a need for experimental results with dedicated SOL measurements. SOLEDGE2D-EIRENE requires empirical cross-field diffusivities as input, which are found by matching experimental observables with the use of synthetic diagnostics. The TSVV also requires assistance with validation methodologies. For example, validating SOL simulations for negative triangularity plasma shapes is anticipated to require sophisticated methodologies similar to Riva, et al, Phys. Plasmas 27, 012301 (2020)."/>
    <s v="Validation activity, important to start"/>
  </r>
  <r>
    <x v="2"/>
    <s v="EPFL"/>
    <x v="10"/>
    <x v="29"/>
    <s v="Eric Nardon"/>
    <n v="6"/>
    <n v="4"/>
    <s v="Cristian Sommariva"/>
    <s v="Optimization for particle simulations. JOREK has several kinetic models based on particles  implemented, including for relativistic electrons. A profiling and optimization of the code for particle simulations has not been done yet and is a high priority task since it may substantially increase code performance. "/>
    <s v="Cristian was specifically requested"/>
  </r>
  <r>
    <x v="2"/>
    <s v="EPFL"/>
    <x v="4"/>
    <x v="4"/>
    <s v="Paolo Ricci"/>
    <n v="3"/>
    <n v="3"/>
    <s v="Paolo Ricci"/>
    <s v="management of ACH activities"/>
    <s v="rate agrred by the E-TASC SB"/>
  </r>
  <r>
    <x v="2"/>
    <s v="EPFL"/>
    <x v="7"/>
    <x v="14"/>
    <s v="Tobias Goerler"/>
    <n v="1.5"/>
    <n v="3"/>
    <s v="Samy Mannane"/>
    <s v="Development of community visualisation tools that will enable to easily navigate the huge amount of data that will be generated by our codes, and allow more easily to disentangle the physics mechanisms behind them. Targeted features are: - definition of code-independent data interfaces (IMAS compatible?) - support for coordinate mappings (e.g., flux-tube -&gt; cylindric coordinates) - flexible/interactive user interface allowing for profile, cross-section, etc analysis in arbitrary dimensions etc - visualisation of uncertainties, parameter dependencies, comparison with experimental data"/>
    <s v="task distributed per code"/>
  </r>
  <r>
    <x v="2"/>
    <s v="EPFL"/>
    <x v="7"/>
    <x v="14"/>
    <s v="Tobias Goerler"/>
    <n v="5"/>
    <n v="5"/>
    <s v="Emmanuel Lanti"/>
    <s v="In view of upcoming architectures, in particular new generations of GPUs and new vendors on the market, it is necessary to investigate ways to make ORB5 adaptation to GPU less dependent on a single vendor. Possible ways to move forward include replacing OpenACC with OpenMP-offload. "/>
    <s v="Ongoing work"/>
  </r>
  <r>
    <x v="2"/>
    <s v="EPFL"/>
    <x v="9"/>
    <x v="14"/>
    <s v="Justin Ball"/>
    <n v="1.5"/>
    <n v="1.5"/>
    <s v="Alessandro Balestri"/>
    <s v="Validation against negative triangularity is a crucial part of this TSVV. Initially, we are primarily interested in the provision of experimental data, the development of validation methodologies and of synthetic diagnostics. In the short-term we have a need for experimental results with dedicated SOL measurements. SOLEDGE2D-EIRENE requires empirical cross-field diffusivities as input, which are found by matching experimental observables with the use of synthetic diagnostics. The TSVV also requires assistance with validation methodologies. For example, validating SOL simulations for negative triangularity plasma shapes is anticipated to require sophisticated methodologies similar to Riva, et al, Phys. Plasmas 27, 012301 (2020)."/>
    <s v="task distributed per code"/>
  </r>
  <r>
    <x v="2"/>
    <s v="EPFL"/>
    <x v="6"/>
    <x v="14"/>
    <s v="Thomas Hayward-Schneider"/>
    <n v="5"/>
    <n v="0"/>
    <s v="Emmanuel Lanti"/>
    <s v="The memory limitation problem, which is often met in practical production runs with ORB5 on GPUs, should be addressed. That includes reviewing/revising the current particle data structure."/>
    <s v="Ongoing work, proceeding very well"/>
  </r>
  <r>
    <x v="2"/>
    <s v="EPFL"/>
    <x v="6"/>
    <x v="14"/>
    <s v="Thomas Hayward-Schneider"/>
    <n v="4"/>
    <n v="0"/>
    <s v="Samy Mannane"/>
    <s v="Advanced visualisation of 3D data produced by ORB5 (and possibly other codes as well) should be introduced. That includes visualisation in 3D real space of scalar fields (perturbed potentials, perturbed density, velocity, temperatures, etc.) where the initial data is stored in the mixed real space - Fourier space in curvilinear coordinates, but also of projections in 3D phase space of constants of motion (energy, magnetic moment, canonical toroidal momentum). This visualisation framework can later be used for other codes in the project (e.g. EUTERPE). "/>
    <s v="New activity, challenging. We will start to produce the first 3D visualizations that integrate tokamak structural components, simulation results and diagnostic measurements.  "/>
  </r>
  <r>
    <x v="2"/>
    <s v="EPFL"/>
    <x v="0"/>
    <x v="15"/>
    <s v="mattwi@fysik.dtu.dk, Paolo.ricci@epfl.ch, hugo.bufferand@cea.fr,_x000a_Andreas.Stegmeir@ipp.mpg.de_x000a_"/>
    <n v="0.75"/>
    <n v="1"/>
    <s v="Nicola Varini, Mathieu Peybernes"/>
    <s v="Definition of performance model and application to existing codes."/>
    <s v="Ongoing work, proceeding very well"/>
  </r>
  <r>
    <x v="2"/>
    <s v="EPFL"/>
    <x v="0"/>
    <x v="15"/>
    <s v="M. Wiesenberger, P. Ricci, H. Bufferand, A. Stegmeir"/>
    <n v="1.5"/>
    <n v="3"/>
    <s v="Sindy Ferhat"/>
    <s v="Analysis of the spatial discretization methods carried out by an applied mathematician: comparison between approaches and optimisation"/>
    <s v="Error control for spatial discretization in fluid codes (see document ErrorControl.pdf)"/>
  </r>
  <r>
    <x v="2"/>
    <s v="EPFL"/>
    <x v="0"/>
    <x v="15"/>
    <s v="P. Ricci, H. Bufferand, A. Stegmeir"/>
    <n v="2"/>
    <n v="0"/>
    <s v="Nicola Varini, Mathieu Peybernes"/>
    <s v="Poisson solver optimization, including porting to GPU."/>
    <s v="Ongoing work, proceeding very well"/>
  </r>
  <r>
    <x v="2"/>
    <s v="EPFL"/>
    <x v="11"/>
    <x v="15"/>
    <s v="H. Bufferand"/>
    <n v="6"/>
    <n v="3"/>
    <s v="Mathieu Peybernes"/>
    <s v="Code dependent optimization –_x000a_1- Optimization of domain decomposition to ensure load balance and minimize total load even in complex geometries_x000a_2- Porting to GPU of relevant areas of the code, starting from preparation of data for solvers (see task on porting of solvers to GPUs)_x000a_3- Benchmark with ITER scaled simulations_x000a_4- Extension of MPI parallelization across species (currently parallelized via OpenMP only)_x000a_[decreasing order of priority]_x000a_"/>
    <s v="Partially ongoing work, coupling with EIRENE a new aspect of the project"/>
  </r>
  <r>
    <x v="2"/>
    <s v="EPFL"/>
    <x v="11"/>
    <x v="15"/>
    <s v="H. Bufferand"/>
    <n v="6"/>
    <n v="0"/>
    <s v="Mathieu Peybernes"/>
    <s v="Optimisation of kinetic neutral treatment – Optimization of coupling scheme to EIRENE, through extension of domain decomposition and MPI parallelization to STYX interface"/>
    <s v="Partially ongoing work, coupling with EIRENE a new aspect of the project"/>
  </r>
  <r>
    <x v="2"/>
    <s v="IPPLM"/>
    <x v="12"/>
    <x v="17"/>
    <s v="Liviu Joita"/>
    <n v="6"/>
    <n v="6"/>
    <s v="Paweł Spychała "/>
    <s v="AAI Infrastructure Rollout and support"/>
    <s v="In the 2023 to use the 6PM that will remain from  2022"/>
  </r>
  <r>
    <x v="2"/>
    <s v="IPPLM"/>
    <x v="16"/>
    <x v="37"/>
    <s v="Adam Kit, Aaro Jaervinen, Stefan Dasbach, Sven Wiesen"/>
    <n v="2.4"/>
    <n v="3"/>
    <s v="Maciej Smukowski"/>
    <s v="Related to the data management task detailed above, involvement of the Cat.2 ACH is required to coordinate the IMAS compatibility of the developed data management tools. This task should include close collaboration with the team developing the data management tool and to provide the necessary support in IMAS compatibility development. The deliverables of the project are first to provide contributions to details of the IMAS requirements of the data management process detailed above and then help to establish IMAS compatibility of the proof-of-principle implementation."/>
    <m/>
  </r>
  <r>
    <x v="2"/>
    <s v="IPPLM"/>
    <x v="3"/>
    <x v="7"/>
    <s v="Simppa Äkäslompolo"/>
    <n v="2"/>
    <n v="2"/>
    <s v="Yurii Yakovenko"/>
    <s v="ASCOT5: C-code with python interface. Prototype of IMAS input implemented in 2021: wall_2D. Could benefit from containerization."/>
    <m/>
  </r>
  <r>
    <x v="2"/>
    <s v="IPPLM"/>
    <x v="3"/>
    <x v="18"/>
    <s v="Samuel Lazerson"/>
    <n v="2"/>
    <n v="2"/>
    <s v="Dimitriy Yadykin"/>
    <s v="Implement IMAS interface b/w the VMEC, BEAMS3D and ASCOT5 codes."/>
    <m/>
  </r>
  <r>
    <x v="2"/>
    <s v="IPPLM"/>
    <x v="1"/>
    <x v="1"/>
    <s v="James Morris"/>
    <n v="3"/>
    <n v="3"/>
    <s v="Maciej Smukowski"/>
    <s v="BLUEPRINT: TASKS can't be defined yet"/>
    <s v="Last time it was errots of 12 PM, tasks are not defined"/>
  </r>
  <r>
    <x v="2"/>
    <s v="IPPLM"/>
    <x v="19"/>
    <x v="19"/>
    <s v="Lorenzo Frassinetti"/>
    <n v="1.5"/>
    <n v="3"/>
    <s v="Michał Owsiak"/>
    <s v="WP-PrIO EUROfusion multi-machine pedestal database Lorenzo Frassinetti_x000a_ lorenzof@kth.se Current status:  python script to transfer the scalar values of the EUROfusion databases to IMAS on the Gateway._x000a_Tasks to be performed: _x000a_1- extend the script to include 1D profiles._x000a_2- develop/update a GUI to download the EUROfusion databases from IMAS in specific user-friendly formats 1-2 PM Cat. 2 IPPLM Task 1: high_x000a_Task 2: medium https://wiki.euro-fusion.org/wiki/WPPrIO_wikipages:_DB_Pedestal_x000a__x000a_Task 2 relevant for all the databases"/>
    <m/>
  </r>
  <r>
    <x v="2"/>
    <s v="IPPLM"/>
    <x v="19"/>
    <x v="19"/>
    <s v="Emmanuele Peluso"/>
    <n v="1.5"/>
    <n v="1.5"/>
    <s v="Michał Owsiak"/>
    <s v="EUROfusion multi-machine confinement database_x000a_Current status: generic python script to transfer dummy quantities to IMAS on the Gateway._x000a_Tasks to be performed: _x000a_1 - support to develop and implement specific python or MATLAB scripts to map local databases (0D and 1D) to IMAS, including possible creation of specific IDS._x000a_2 - support to version control project (on Git/Gitlab) with all the various Gateway routines"/>
    <m/>
  </r>
  <r>
    <x v="2"/>
    <s v="IPPLM"/>
    <x v="13"/>
    <x v="22"/>
    <s v="Kim Hyun-Tae"/>
    <n v="0.5"/>
    <n v="0.5"/>
    <s v="Yurii Yakovenko"/>
    <s v="IMASification of codes"/>
    <m/>
  </r>
  <r>
    <x v="2"/>
    <s v="IPPLM"/>
    <x v="14"/>
    <x v="23"/>
    <s v="Dmitriy Borodin"/>
    <n v="6"/>
    <n v="6"/>
    <s v="Yurii Yakovenko, Dimitriy Yadykin"/>
    <s v="EIRENE is to be IMASified according to the action items agreed during the TSVV-5 code camp with ITER participation in Nov 2021. In addition to incorporation of new I/O (HDF5) we need to extend the IMASification of EIRENE through SOLPS-ITER (=B2.5-EIRENE) by adding more data from the EIRENE side. For more profound IMASification of EIRENE we need to create new GGD objects covering all the specific cell geometries (3D) available inside EIRENE. Detailed list of subtasks is already discussed with ACH-IPPLM (D.Yadykin)"/>
    <m/>
  </r>
  <r>
    <x v="2"/>
    <s v="IPPLM"/>
    <x v="2"/>
    <x v="2"/>
    <s v="Dmitry Matveev"/>
    <n v="12"/>
    <n v="12"/>
    <s v="TBD - new person from IPPLM"/>
    <s v="IMAS compatibility implementation"/>
    <m/>
  </r>
  <r>
    <x v="2"/>
    <s v="IPPLM"/>
    <x v="12"/>
    <x v="24"/>
    <s v="Par Strand"/>
    <n v="12"/>
    <n v="12"/>
    <s v="Par Strand"/>
    <s v="ACH-wokflows/ETS"/>
    <m/>
  </r>
  <r>
    <x v="2"/>
    <s v="IPPLM"/>
    <x v="0"/>
    <x v="10"/>
    <m/>
    <n v="0.75"/>
    <n v="0.8"/>
    <m/>
    <m/>
    <s v="task distributed per code"/>
  </r>
  <r>
    <x v="2"/>
    <s v="IPPLM"/>
    <x v="0"/>
    <x v="11"/>
    <m/>
    <n v="0.75"/>
    <n v="0.8"/>
    <m/>
    <m/>
    <s v="task distributed per code"/>
  </r>
  <r>
    <x v="2"/>
    <s v="IPPLM"/>
    <x v="7"/>
    <x v="25"/>
    <s v="Tobias Goerler"/>
    <n v="1.5"/>
    <n v="1.5"/>
    <s v="Maciej Smukowski"/>
    <s v="IMAS compatible code outputs and code integration_x000a_Right now, the project will mostly need support for establishing IMAS compatible code outputs and facilitating the integration of the heuristic pedestal model. However, in view of future activities, TSVV1 will also benefit from a repository with associated unit tests and continuous build/deployment support. In the next years, similar support will be required for the reduced models (to be developed) but could also be envisioned for the legacy codes to work towards standardized I/O interfaces. Offering further trainings and office hours as already implemented is an acceptable way for providing base line support as needed for most of these tasks."/>
    <s v="task distributed per code"/>
  </r>
  <r>
    <x v="2"/>
    <s v="IPPLM"/>
    <x v="7"/>
    <x v="12"/>
    <s v="Tobias Goerler"/>
    <n v="1.5"/>
    <n v="1.5"/>
    <s v="Maciej Smukowski"/>
    <s v="IMAS compatible code outputs and code integration_x000a_Right now, the project will mostly need support for establishing IMAS compatible code outputs and facilitating the integration of the heuristic pedestal model. However, in view of future activities, TSVV1 will also benefit from a repository with associated unit tests and continuous build/deployment support. In the next years, similar support will be required for the reduced models (to be developed) but could also be envisioned for the legacy codes to work towards standardized I/O interfaces. Offering further trainings and office hours as already implemented is an acceptable way for providing base line support as needed for most of these tasks."/>
    <s v="task distributed per code"/>
  </r>
  <r>
    <x v="2"/>
    <s v="IPPLM"/>
    <x v="0"/>
    <x v="12"/>
    <m/>
    <n v="0.75"/>
    <n v="0.8"/>
    <m/>
    <m/>
    <s v="task distributed per code"/>
  </r>
  <r>
    <x v="2"/>
    <s v="IPPLM"/>
    <x v="3"/>
    <x v="36"/>
    <s v="Omar Maj"/>
    <n v="1"/>
    <n v="1"/>
    <s v="Dimitriy Yadykin"/>
    <s v="Implement IMAS interface with GVEC to provide 3D equilibrium data."/>
    <m/>
  </r>
  <r>
    <x v="2"/>
    <s v="IPPLM"/>
    <x v="7"/>
    <x v="13"/>
    <s v="Tobias Goerler"/>
    <n v="1.5"/>
    <n v="1.5"/>
    <s v="Maciej Smukowski"/>
    <s v="IMAS compatible code outputs and code integration_x000a_Right now, the project will mostly need support for establishing IMAS compatible code outputs and facilitating the integration of the heuristic pedestal model. However, in view of future activities, TSVV1 will also benefit from a repository with associated unit tests and continuous build/deployment support. In the next years, similar support will be required for the reduced models (to be developed) but could also be envisioned for the legacy codes to work towards standardized I/O interfaces. Offering further trainings and office hours as already implemented is an acceptable way for providing base line support as needed for most of these tasks."/>
    <s v="task distributed per code"/>
  </r>
  <r>
    <x v="2"/>
    <s v="IPPLM"/>
    <x v="13"/>
    <x v="26"/>
    <s v="Francis Casson, Jonathan Citrin"/>
    <n v="8"/>
    <n v="8"/>
    <s v="Bartek Palak, Jedrzej Wasik"/>
    <s v="Adapted existing HFPS components to workflow settings management specifications (IWrap)"/>
    <m/>
  </r>
  <r>
    <x v="2"/>
    <s v="IPPLM"/>
    <x v="13"/>
    <x v="26"/>
    <s v="Francis Casson, Jonathan Citrin"/>
    <n v="8"/>
    <n v="8"/>
    <s v="Agata Filipczak, Piotr Grabowski"/>
    <s v="All existing HFPS components configurable from common GUI and integrated with common simulation cataloging system "/>
    <m/>
  </r>
  <r>
    <x v="2"/>
    <s v="IPPLM"/>
    <x v="13"/>
    <x v="26"/>
    <s v="Francis Casson, Jonathan Citrin"/>
    <n v="8"/>
    <n v="8"/>
    <s v="Anna Sekuła, Bartosz Bosak"/>
    <s v="Continuous integration of new physics modules, yearly updated documentation"/>
    <m/>
  </r>
  <r>
    <x v="2"/>
    <s v="IPPLM"/>
    <x v="13"/>
    <x v="26"/>
    <s v="Francis Casson, Jonathan Citrin"/>
    <n v="4"/>
    <n v="4"/>
    <s v="Daniel Figat"/>
    <s v="continuous simulation database maintenance, yearly updated documentation (need strong Gateway hardware systems connection)"/>
    <m/>
  </r>
  <r>
    <x v="2"/>
    <s v="IPPLM"/>
    <x v="6"/>
    <x v="46"/>
    <s v="Gregorio Vlad"/>
    <n v="1.5"/>
    <n v="1.5"/>
    <s v="Dimitriy Yadykin"/>
    <s v="IMASification of codes"/>
    <m/>
  </r>
  <r>
    <x v="2"/>
    <s v="IPPLM"/>
    <x v="12"/>
    <x v="27"/>
    <m/>
    <n v="6"/>
    <n v="6"/>
    <s v="Marcin Plociennik, Daniel Figat"/>
    <s v="IMAS Ecosystem Infrastructure support+maintanance+deployments"/>
    <s v="This task can involve 6-12 PMs, depending on the requirements, can be extended if more than 6PM remains from 2022"/>
  </r>
  <r>
    <x v="2"/>
    <s v="IPPLM"/>
    <x v="19"/>
    <x v="27"/>
    <s v="Raphael MITTEAU"/>
    <n v="0.5"/>
    <n v="0.5"/>
    <s v="Dimitriy Yadykin"/>
    <s v="IMAS support"/>
    <m/>
  </r>
  <r>
    <x v="2"/>
    <s v="IPPLM"/>
    <x v="15"/>
    <x v="29"/>
    <s v="Matthias Hoelzl"/>
    <n v="4"/>
    <n v="4"/>
    <s v="Ludovic Fleury, Piotr Chmielewski"/>
    <s v="Continuation of the IMAS porting jointly with activities inside the TSVV. Optimization of the IMAS workflow for simulations with large grid resolutions. Adaptations of the IMAS data analysis and plotting tools for the finite element representation used in JOREK. Integration of metadata from the simulations into the hdf5 restart files and into the IMAS representation."/>
    <m/>
  </r>
  <r>
    <x v="2"/>
    <s v="IPPLM"/>
    <x v="20"/>
    <x v="47"/>
    <s v="Philipp Lauber"/>
    <n v="3"/>
    <n v="3"/>
    <s v="Dimitriy Yadykin"/>
    <s v="In 2022 and the first half of 2023 the ENR ATEP project is concerned with implementing various transport models within the IMAS framework. Presently the EP-WF comprises Helena, LIGKA (various models) and HAGIS. Whereas the coupling of LIGKA and ETS and the adoption to iWRAP is covered by a separate ACH request from TSVV10, this request is concerned about adding other modules (DAEPS, RABBIT) to the transport WF, speeding up the WF, optimising it for parallel execution and solve various memory limit issues. Intimate knowledge of IMAS access layer and memory handling would be needed for this task. Also, further IMAS development (extension of IDSs, robust handling of incomplete data, IDS merging etc) is required."/>
    <s v="PSNC/IPPLM ACH will not optimise it for parallel execution and solve various memory limit issue, we can only focus on the IMAS related aspects"/>
  </r>
  <r>
    <x v="2"/>
    <s v="IPPLM"/>
    <x v="6"/>
    <x v="47"/>
    <s v="Jorge Ferreira"/>
    <n v="4"/>
    <n v="4"/>
    <s v="Bartek Pogodziński"/>
    <s v="1) System-wide installation of open-source libraries used by TSVV10 actors/models, for actor release purposes._x000a_2) Initial coupling/wrapping of the actors (LIGKA) to IMAS."/>
    <m/>
  </r>
  <r>
    <x v="2"/>
    <s v="IPPLM"/>
    <x v="4"/>
    <x v="4"/>
    <s v="Marcin Plociennik"/>
    <n v="3"/>
    <n v="3"/>
    <s v="Marcin Plociennik"/>
    <s v="management of ACH activities"/>
    <s v="rate agrred by the E-TASC SB"/>
  </r>
  <r>
    <x v="2"/>
    <s v="IPPLM"/>
    <x v="7"/>
    <x v="14"/>
    <s v="Tobias Goerler"/>
    <n v="1.5"/>
    <n v="1.5"/>
    <s v="Maciej Smukowski"/>
    <s v="IMAS compatible code outputs and code integration_x000a_Right now, the project will mostly need support for establishing IMAS compatible code outputs and facilitating the integration of the heuristic pedestal model. However, in view of future activities, TSVV1 will also benefit from a repository with associated unit tests and continuous build/deployment support. In the next years, similar support will be required for the reduced models (to be developed) but could also be envisioned for the legacy codes to work towards standardized I/O interfaces. Offering further trainings and office hours as already implemented is an acceptable way for providing base line support as needed for most of these tasks."/>
    <s v="task distributed per code"/>
  </r>
  <r>
    <x v="2"/>
    <s v="IPPLM"/>
    <x v="9"/>
    <x v="14"/>
    <s v="Justin Ball"/>
    <n v="3"/>
    <n v="3"/>
    <s v="Dimitriy Yadykin"/>
    <s v="Ensure the IMAS compatibility_x000a_of the major codes used by_x000a_TSVV 2 (GENE, ORB5, GBS,_x000a_HYMAGYC, XTOR)"/>
    <m/>
  </r>
  <r>
    <x v="2"/>
    <s v="IPPLM"/>
    <x v="0"/>
    <x v="15"/>
    <s v="M. Wiesenberger, P. Ricci, H. Bufferand, A. Stegmeir"/>
    <n v="0.75"/>
    <n v="0.8"/>
    <s v="Piotr Chmielewski"/>
    <s v="IMASification of codes IO"/>
    <m/>
  </r>
  <r>
    <x v="2"/>
    <s v="MPG"/>
    <x v="12"/>
    <x v="35"/>
    <s v="Richard Kamendje"/>
    <n v="6"/>
    <n v="9"/>
    <s v="S. Mochalskyy (6 PM) + R. Hatzky (3 PM)"/>
    <s v="Regular benchmarks on Marconi-Fusion and Marconi 100 to help identify and resolve performance limiting issues"/>
    <s v="Prolongation from 2021/22. Service for entire EUROfusion community"/>
  </r>
  <r>
    <x v="2"/>
    <s v="MPG"/>
    <x v="14"/>
    <x v="23"/>
    <s v="Dmitriy Borodin"/>
    <n v="6"/>
    <n v="6"/>
    <s v="H. Leggate"/>
    <s v="EIRENE-NGM: Optimisation of MPI load balancing in line with previous HLST project SOLPSOPT and profiling of MPI-OpenMP hybrid operation._x000a_"/>
    <s v="Prolongation from 2022"/>
  </r>
  <r>
    <x v="2"/>
    <s v="MPG"/>
    <x v="5"/>
    <x v="48"/>
    <s v="Dmitriy Borodin"/>
    <n v="6"/>
    <n v="6"/>
    <s v="E. Loevbak"/>
    <s v="Adding the Kinetic Diffusion and multilevel Mont Carlo algorithm to the EIRON code_x000a_"/>
    <m/>
  </r>
  <r>
    <x v="2"/>
    <s v="MPG"/>
    <x v="6"/>
    <x v="9"/>
    <s v="Ralf Kleiber"/>
    <n v="12"/>
    <n v="12"/>
    <s v="M.Borchardt (3 PM) + R. Hatzky (6 PM)"/>
    <s v="Implementing data structures and algorithms to improve EUTERPE scalability on GPUs. Three crucial points have been identified to make further progress:_x000a__x000a_1) Data structures maximising the throughput for GPU and CPU are inherently different in the ordering of their elements. So the data structures in the code have to be modified to accommodate for GPU and CPU depending on the underlying architecture of the machine on which the code is being run. One possibility to achieve this is the implementation of layered type-structures as has been proposed by the ACH. _x000a__x000a_2) The gyro-optimised data structures successfully introduced in the GPU version of ORB5 also have to be implemented to speed up the charge assignment process._x000a__x000a_3) Maintainability of the code for GPU also for non-experts necessitates introducing a strictly procedural programming style replacing global module variables by function parameters._x000a_"/>
    <s v="Prolongation from 2021/22"/>
  </r>
  <r>
    <x v="2"/>
    <s v="MPG"/>
    <x v="5"/>
    <x v="9"/>
    <s v="Ralf Kleiber"/>
    <n v="6"/>
    <n v="1"/>
    <s v="N.N.(1)"/>
    <s v="As in the case of GENE-3D, implementing a massively parallel geometrical multigrid solver and expanding the knowledge of the conditioning properties of the gyrokinetic field equations in order to develop a preconditioner, is highly needed for EUTERPE."/>
    <s v="Relocation of 2022 resources_x000a_In 2022 was not possible to fill the position, unused resources shall be moved to 2023 to acomplish the task (compare GENE-3D-SOL); there will be a spill-over of 3 PM in 2024"/>
  </r>
  <r>
    <x v="2"/>
    <s v="MPG"/>
    <x v="8"/>
    <x v="49"/>
    <s v="Eric Sonnendrücker"/>
    <n v="3"/>
    <n v="0"/>
    <s v="N.N.(2)"/>
    <s v="We ask for general support in our effort to improve the performance and scalability of the code. In particular, the following tasks have been identified:_x000a__x000a_1.) Improve on the performance of the code on GPUs: The code has recently been ported to GPU by leveraging the capabilities of our base-code AMReX and we ask for support in improving the performance, e.g. in data handling._x000a_2.)  The code needs an additional layer of parallelism by adding domain cloning on top of the domain decomposition parallelization already in place. We ask for support in this effort._x000a__x000a_Technical details of the code: The code is written in C++ and is based on the AMReX library which provides domain decomposition based on MPI and backends with OpenMP for CPU and CUDA-kernels for GPU._x000a_"/>
    <s v="Spill-over from 2021/22"/>
  </r>
  <r>
    <x v="2"/>
    <s v="MPG"/>
    <x v="7"/>
    <x v="25"/>
    <s v="Tobias Görler"/>
    <n v="6"/>
    <n v="6"/>
    <s v="S. Mochalskyy"/>
    <s v="Support for GPU porting on Intel-GPU and future AMD systems for GENE - During the last five years, GENE has undergone a major refactoring introducing object oriented structures for almost all of the compute kernels in the Vlasov equation. The latter have also been ported to CUDA-based GPU architectures employing the gtensor library, a multi-dimensional array C++14 header-only library for hybrid GPU development, see https://github.com/wdmapp/gtensor. ACH support along these lines was already granted to start analyzing this approach and the source code with respect to efficiency and stream-lining in 2021. In _x000a_2022, the focus is on porting new physics modules to GPU and prepare the code for future HPC systems in Europe. _x000a_While great benefit could already be drawn from this support, it is clear that the integration of new physics modules will extend beyond 2022 and specialized manpower will be needed to tackle this challenge. Similarly, exploration and adaptations to new GPU hardware for a proper exploitation of future HPC architecture represents an on-going activity where expert knowledge as offered by the ACHs will be crucial. _x000a_The detailed targets/milestones read as follows: _x000a__x000a_(1) Porting of new physics modules - 2023 _x000a_(2) Exploration and adaptations to intel-GPU and future AMD architectures 2023 as preparation for future HPC systems in Europe - _x000a__x000a__x000a_"/>
    <s v="Prolongation from 2021/22"/>
  </r>
  <r>
    <x v="2"/>
    <s v="MPG"/>
    <x v="5"/>
    <x v="25"/>
    <s v="Alejandro Bañón Navarro"/>
    <n v="8"/>
    <n v="6"/>
    <s v="N.N.(1)"/>
    <s v="We propose the following projects:_x000a_i) Improve the performance and scalability of the code._x000a_ii) Implementation of a geometric multigrid solver._x000a_"/>
    <s v="Relocation of 2022 resources_x000a_In 2022 was not possible to fill the position, unused resources sall be moved to 2023 to acomplish the task (compare EUTER-SOL). For training the new ACH member we propose a minimum of 3 PM."/>
  </r>
  <r>
    <x v="2"/>
    <s v="MPG"/>
    <x v="3"/>
    <x v="36"/>
    <s v="Omar Maj"/>
    <n v="10"/>
    <n v="5"/>
    <s v="T. Ribeiro"/>
    <s v="A new part for the free-boundary solver is expected to be a bottleneck as it is not parallel. The assessment of the bottlenecks and a parallelization of that part will be crucial for overall performance of the equilibrium solution."/>
    <s v="Prolongation from 2021/22; cut due to lack of human resources; spill-over to 2024 likely"/>
  </r>
  <r>
    <x v="2"/>
    <s v="MPG"/>
    <x v="15"/>
    <x v="29"/>
    <s v="Matthias Hoelzl"/>
    <n v="12"/>
    <n v="12"/>
    <s v="I. Holod"/>
    <s v="Implementation of non-linear time stepping for the time integration of the extended MHD equations. Optimization of the iterative solver in JOREK for better scalability and convergence. Assessment of the usability of GPUs for the solver (e.g., the fluid part of the code). Support for automatic regression and performance tests. If time permits, testing of the PaStiX 6.3 solver and its matrix compression techniques to reduce memory consumption and allow for larger production simulations."/>
    <s v="Prolongation from 2021/22"/>
  </r>
  <r>
    <x v="2"/>
    <s v="MPG"/>
    <x v="4"/>
    <x v="4"/>
    <s v="Roman Hatzky"/>
    <n v="3"/>
    <n v="3"/>
    <s v="Roman Hatzky"/>
    <s v="management of ACH activities"/>
    <s v="rate agrred by the E-TASC SB"/>
  </r>
  <r>
    <x v="2"/>
    <s v="MPG"/>
    <x v="9"/>
    <x v="14"/>
    <s v="Thomas Hayward-Schneider"/>
    <n v="6"/>
    <n v="6"/>
    <s v="H. Leggate"/>
    <s v="The memory limitation problem, which is often met in practical production runs with ORB5 on GPUs, should be addressed. That includes reviewing/revising the current particle data structure. This work could also be useful for EUTERPE._x000a_"/>
    <m/>
  </r>
  <r>
    <x v="2"/>
    <s v="MPG"/>
    <x v="8"/>
    <x v="50"/>
    <s v="Alberto Bottino"/>
    <n v="7"/>
    <n v="0"/>
    <s v="N.N.(2)"/>
    <s v="PICLS uses the BSPLINES module for its solver in lower dimensions (1D and axisymmetric 2D). In 3D geometry, the memory footprint of the presently implemented field solver (serial) becomes prohibitive. At the same time, performance on massively parallel platforms has to remain scalable. This motivates the development of extensions of the field solver capabilities."/>
    <s v="Spill-over from 2021/22"/>
  </r>
  <r>
    <x v="2"/>
    <s v="MPG"/>
    <x v="21"/>
    <x v="51"/>
    <s v="Filipe da Silva"/>
    <n v="12"/>
    <n v="7"/>
    <s v="T. Ribeiro"/>
    <s v="Current status: A 3D parallel code with all field components included. It has a parallel hybrid implementation (OpenMP+MPI) with 3D domain decomposition and a XMDF/HDF5 parallel compressed binary and parallel VTK. REFMUL3 has been successfully tested and used on _x000a_• Marconi-A1 Intel Broadwell partition (presently unavailable to Fusion). _x000a_• Marconi-A2 KnightsLanding partition (discontinued)._x000a_• Marconi-A3 SkyLake partition._x000a_REFMUL3 benchmarks demonstrated very good scaling on CPU HPCs._x000a_Task to be performed: Adaptation of REFMUL3 to run on GPU HPCs.  _x000a_1- Using OpenACC_x000a_2- Using OpenMP_x000a_3- Distribution and Balancing workload between GPUs and CPUs_x000a_4- Solutions to integrate OpenCL or CUDA in the code with minimum disruption. _x000a_"/>
    <s v="Cut due to lack of human resources; spill-over to 2024 likely"/>
  </r>
  <r>
    <x v="2"/>
    <s v="MPG"/>
    <x v="12"/>
    <x v="52"/>
    <s v="Roman Hatzky"/>
    <n v="6"/>
    <n v="0"/>
    <s v="N.N.(3)"/>
    <s v="Collaboration and advice on modern software development in line with the EUROfusion standard"/>
    <s v="Service for entire EUROfusion community"/>
  </r>
  <r>
    <x v="2"/>
    <s v="MPG"/>
    <x v="20"/>
    <x v="53"/>
    <s v="Xin Wang"/>
    <n v="3"/>
    <n v="0"/>
    <s v="N.N.(3)"/>
    <s v="STRUPHY is a hybrid MHD-kinetic finite element particle-in-cell (PIC) code that uses the framework of finite element exterior calculus (FEEC) for solving field equations. It is written in python and uses low-level Fortran kernels for code acceleration (coupling to python via f2py). While the PIC part of the code is already fully parallelized with a hybrid MPI/OpenMP approach (via mpi4py), the solution of large linear systems due to a fully implicit time stepping scheme is currently limited to one compute node. Therefore, it is required to speed up the solution of these linear systems by parallelization over multiple nodes and/or the usage of improved preconditioners (iterative solvers are used)."/>
    <m/>
  </r>
  <r>
    <x v="2"/>
    <s v="MPG"/>
    <x v="4"/>
    <x v="54"/>
    <s v="Roman Hatzky"/>
    <n v="3"/>
    <n v="3"/>
    <s v="N.N.(1)"/>
    <s v="The training of the new team member will be done on the GENE-3D-SOL project_x000a_"/>
    <s v="Complimentary activity to TSVV-13 request on GENE support"/>
  </r>
  <r>
    <x v="2"/>
    <s v="VTT"/>
    <x v="19"/>
    <x v="37"/>
    <s v="Raphael MITTEAU"/>
    <n v="1"/>
    <n v="2"/>
    <m/>
    <s v="Datamanagement and long term databases for AI/ML applications"/>
    <s v="Software engineer to be hired, once confirmed to be OK"/>
  </r>
  <r>
    <x v="2"/>
    <s v="VTT"/>
    <x v="1"/>
    <x v="1"/>
    <s v="Morris James"/>
    <n v="3"/>
    <n v="3"/>
    <s v="Åström"/>
    <s v="Task to be defined"/>
    <s v="OK, not started but personnel available"/>
  </r>
  <r>
    <x v="2"/>
    <s v="VTT"/>
    <x v="22"/>
    <x v="19"/>
    <s v="Sergei Dudarev"/>
    <n v="3"/>
    <n v="3"/>
    <s v="Cattelan, Granberg"/>
    <s v="IREMEV: AI methods for formation energies"/>
    <s v="OK, finished"/>
  </r>
  <r>
    <x v="2"/>
    <s v="VTT"/>
    <x v="19"/>
    <x v="19"/>
    <s v="Lorenzo Frassinetti"/>
    <n v="1"/>
    <n v="3"/>
    <m/>
    <s v="Multi-machine disruption database_x000a_AI for automatic clustering of the data allowing the user to extract specific parts of the DB satisfying &quot;not trivial&quot; criteria in terms of the parameter space. "/>
    <s v="Software engineer to be hired, once confirmed to be OK"/>
  </r>
  <r>
    <x v="2"/>
    <s v="VTT"/>
    <x v="2"/>
    <x v="19"/>
    <s v="Dmitry Matveev"/>
    <n v="4"/>
    <n v="4"/>
    <s v="Granberg"/>
    <s v="AI for interatomic potentials"/>
    <s v="OK, ongoing"/>
  </r>
  <r>
    <x v="2"/>
    <s v="VTT"/>
    <x v="13"/>
    <x v="19"/>
    <s v="Clarisse Bourdelle"/>
    <m/>
    <n v="1"/>
    <m/>
    <s v="New task on Support and extension of simDB on the Gateway, synergies with other Datamanagement tasks from other TSVVs and Wps"/>
    <s v="Software engineer to be hired, once confirmed to be OK"/>
  </r>
  <r>
    <x v="2"/>
    <s v="VTT"/>
    <x v="10"/>
    <x v="21"/>
    <s v="Mathias Hoppe"/>
    <n v="6"/>
    <n v="6"/>
    <s v="Järvinen"/>
    <s v="Finalization of the work started in 2021-2022 at ACH VTT by Aaro Jarvinen on the application of AI-based techniques to help with the validation of DREAM."/>
    <s v="OK, ongoing"/>
  </r>
  <r>
    <x v="2"/>
    <s v="VTT"/>
    <x v="10"/>
    <x v="21"/>
    <s v="Mathias Hoppe"/>
    <n v="4"/>
    <n v="4"/>
    <m/>
    <s v="Setting up automated regression and unit tests for DREAM. Note that a set of tests already exists but these presently have to be run manually."/>
    <s v="Software engineer to be hired, once confirmed to be OK"/>
  </r>
  <r>
    <x v="2"/>
    <s v="VTT"/>
    <x v="14"/>
    <x v="23"/>
    <s v="Dmitriy Borodin"/>
    <n v="6"/>
    <n v="6"/>
    <s v="Lappi"/>
    <s v="Further development and exploitation of the reduced EIRENE model called EIRON for testing of various domain decomposition and CPU load balancing schemes. Consider extension of this model for GPU use adaptation."/>
    <s v="OK, ongoing"/>
  </r>
  <r>
    <x v="2"/>
    <s v="VTT"/>
    <x v="14"/>
    <x v="23"/>
    <s v="Dmitriy Borodin"/>
    <n v="4"/>
    <n v="4"/>
    <s v="Lappi"/>
    <s v="EIRENE algorithm development. "/>
    <s v="OK, ongoing"/>
  </r>
  <r>
    <x v="2"/>
    <s v="VTT"/>
    <x v="14"/>
    <x v="23"/>
    <s v="Dmitriy Borodin"/>
    <n v="2"/>
    <n v="2"/>
    <s v="Kainulainen"/>
    <s v="Providing uniform and well-structured database of the simulated data (EUDAT-based) accessible to all users/developers. It should mimic the CI and “portfolio” application cases (selected validation/verification and physical tasks). It should answer challenges due to huge data amount (typical for MC codes like EIRENE in particular in the context of large volume grids necessary for ITER and DEMO simulations), versioning of the input data (also massive) etc."/>
    <s v="OK, finished"/>
  </r>
  <r>
    <x v="2"/>
    <s v="VTT"/>
    <x v="7"/>
    <x v="13"/>
    <s v="Virginie Grandgirard"/>
    <n v="8"/>
    <n v="4"/>
    <s v="Cattelan, Nurminen"/>
    <s v="The two main objectives are to embed in-situ diagnostics for automatic detection of anomalies or rare events. The automatic anomaly detection based on numerical verification with the PoPe method can be implemented in 6 months. The rare event automatic detection is more complicated and will require more than one year. Indeed, this requires the creation of a gyrokinetic database and the use of advanced AI techniques based on supervised machine learning algorithms with neural network. For details, see document “GYSELA_ACHsupport_VTT_for2023_vf.docx”"/>
    <s v="OK, ongoing"/>
  </r>
  <r>
    <x v="2"/>
    <s v="VTT"/>
    <x v="8"/>
    <x v="13"/>
    <s v="Virginie Grandgirard"/>
    <n v="8"/>
    <n v="4"/>
    <s v="Cattelan, Nurminen"/>
    <s v="The two main objectives are to embed in-situ diagnostics for automatic detection of anomalies or rare events. The automatic anomaly detection based on numerical verification with the PoPe method can be implemented in 6 months. The rare event automatic detection is more complicated and will require more than one year. Indeed, this requires the creation of a gyrokinetic database and the use of advanced AI techniques based on supervised machine learning algorithms with neural network. For details, see document “GYSELA_ACHsupport_VTT_for2023_vf.docx”"/>
    <s v="OK, ongoing"/>
  </r>
  <r>
    <x v="2"/>
    <s v="VTT"/>
    <x v="13"/>
    <x v="26"/>
    <s v="Francis Casson, Jonathan Citrin"/>
    <n v="5"/>
    <n v="5"/>
    <s v="Amnell, Järvinen"/>
    <s v="Task of 2022, delayed due to personnel leaving"/>
    <s v="OK, ongoing"/>
  </r>
  <r>
    <x v="2"/>
    <s v="VTT"/>
    <x v="13"/>
    <x v="26"/>
    <s v="Francis Casson, Jonathan Citrin"/>
    <n v="8"/>
    <n v="1"/>
    <s v="Chone"/>
    <s v="Improvement on validation metrics for simulated 0D,1D and 2D quantities against experimental data"/>
    <s v="OK, finished"/>
  </r>
  <r>
    <x v="2"/>
    <s v="VTT"/>
    <x v="15"/>
    <x v="29"/>
    <s v="Matthias Hoelzl"/>
    <n v="4"/>
    <n v="4"/>
    <m/>
    <s v="JOREK simulation database: Identify the best solution that fulfills the community requirements. Start with the implementation in close coordination with IMAS porting activities."/>
    <s v="Software engineer to be hired, once confirmed to be OK"/>
  </r>
  <r>
    <x v="2"/>
    <s v="VTT"/>
    <x v="22"/>
    <x v="55"/>
    <s v="Sergei Dudarev"/>
    <n v="3"/>
    <n v="2"/>
    <s v="Åström,"/>
    <s v="IREMEV:Optimization of tabGAP force routine in LAMMPS"/>
    <s v="OK, finished"/>
  </r>
  <r>
    <x v="2"/>
    <s v="VTT"/>
    <x v="4"/>
    <x v="4"/>
    <s v="Frederic Granberg"/>
    <n v="3"/>
    <n v="3"/>
    <s v="Fredric Granberg"/>
    <s v="management of ACH activities"/>
    <s v="OK, ongoing"/>
  </r>
  <r>
    <x v="2"/>
    <s v="VTT"/>
    <x v="2"/>
    <x v="30"/>
    <s v="Svetlana Ratynskaia"/>
    <n v="6"/>
    <n v="4.5"/>
    <s v="Chone, Åström"/>
    <s v="Employs the finite difference method solving coupled Navier-Stokes and heat convection-diffusion equations. Currently under refactoring. The code was already parallel and run on IO clusters, but the refactored code would benefit from further parallelization and optimization. Improvement of code architecture, modularity and memory usage to be considered."/>
    <s v="OK, ongoing"/>
  </r>
  <r>
    <x v="2"/>
    <s v="VTT"/>
    <x v="13"/>
    <x v="39"/>
    <s v="Jonathan Citrin, Yann Camenen"/>
    <n v="8"/>
    <n v="3"/>
    <s v="Chone"/>
    <s v="Create a neural network regression of the linear response of QuaLiKiz and/or GKW. "/>
    <s v="OK, finished"/>
  </r>
  <r>
    <x v="2"/>
    <s v="VTT"/>
    <x v="2"/>
    <x v="32"/>
    <s v="Udo von Toussaint"/>
    <n v="6"/>
    <n v="4.5"/>
    <s v="Åström"/>
    <s v="RAVETIME is a parallel finite-volume 3D transport code designed to take advantage of developments within the European Exascale computing project VECMA on UQ methods. Upscaling from cluster-parallel to HPC-parallel and potentially GPU-enabling requested."/>
    <s v="OK, ongoing"/>
  </r>
  <r>
    <x v="2"/>
    <s v="VTT"/>
    <x v="16"/>
    <x v="42"/>
    <s v="Stefan Dasbach, Sven Wiesen"/>
    <n v="6"/>
    <n v="4"/>
    <s v="Jurinec"/>
    <s v="Storage of several thousand SOLPS-ITER simulations with Terabytes of data. These datasets should be made available with their corresponding publications. This could be achieved by uploading the datasets to third party platforms like Zenodo, but this would not allow users to query for specific cases and automatically collect data from multiple publications or creators. This could be alleviated by a global freely accessable repository for SOLPS simulations runs or atleast a global index of simulations and code to automatically aggregate the runs from different sources._x000a_Such a repository already exists in the form of a MDSPlus Server operated by MPG IPP Garching. However this Server has several deficiencies that need to be addressed: cases can only be filtered by parameters characterizing the plasma state and not the configuration parameters of the simulations, it is unclear which licences and permissions apply to the data, runs provide no information about publications in which these where preciously used, the input files to restart a run cannot be fully recovered from the server, not conforming with open access policies._x000a_"/>
    <s v="Partial 2/4 pm, personnel left"/>
  </r>
  <r>
    <x v="2"/>
    <s v="VTT"/>
    <x v="16"/>
    <x v="42"/>
    <s v="Stefan Dasbach, Sven Wiesen"/>
    <n v="6"/>
    <n v="4"/>
    <s v="Jurinec"/>
    <s v="Collecting and formatting high volumes of fusion data for ML applications is currently done manually. This process is very labour intensive, often taking weeks of scouring wikis/handbooks and using the available APIs, which typically are specific to each fusion device. A solution would be an automated software or process that enables fast and accurate data transfer from relevant databases directly to an ML readable format. This task should include a review of the requirements for such a process as well as a proof-of-principle implementation for a EUROfusion tokamak, such as JET. Study of the detailed requirements for such a system would be part of this task, but these requirements could include the ability of the user to specify (1) the device, (2) range of pulses, (3) targeted time windows, and (4) relevant diagnostics and datatypes, properly labelled. The resulting data returned by the automated process should be accessible in ML relevant programming languages (e.g., python, julia) and the contents of the data shall be verifiable using basic statistical analysis. For future relevance, such software should be IMAS compatible."/>
    <s v="Partial 2/4 pm, personnel left"/>
  </r>
  <r>
    <x v="2"/>
    <s v="VTT"/>
    <x v="16"/>
    <x v="42"/>
    <s v="Stefan Dasbach, Sven Wiesen"/>
    <n v="2.4"/>
    <n v="4"/>
    <s v="Jurinec"/>
    <s v="Plasma Edge Simulations as with SOLPS-ITER for tokamaks require several input files  from external sources._x000a_This includes mainly a magnetic equilibrium file and files specifying the geometry of the tokamak._x000a_To allow for simpler modeling it would be highly beneficial to have a public repository where these can be stored._x000a_A scientist aiming at simulating the exhaust for a experimental campaign could then search the repository whether geometry and equilibrium files for this tokamak configuration are already available and simply download them, instead of creating these from scratch._x000a_Such a repository would necessarily require also provide the corresponding licenses how the files are allowed to be used._x000a_As for almost all Tokamak experiments these files already exist, they would not have to be created from scratch but merely collected from the respective authors. _x000a_"/>
    <s v="Partial 2/4 pm, personnel left"/>
  </r>
  <r>
    <x v="2"/>
    <s v="VTT"/>
    <x v="7"/>
    <x v="16"/>
    <m/>
    <n v="6"/>
    <n v="6"/>
    <s v="Jordan"/>
    <s v="Task of 2022, delayed due to personnel leaving"/>
    <s v="UQ person hired 1.1.24, pms needs to be shifted to 2024"/>
  </r>
  <r>
    <x v="3"/>
    <s v="CIEMAT"/>
    <x v="0"/>
    <x v="0"/>
    <s v="David TSKHAKAYA"/>
    <n v="2"/>
    <n v="3"/>
    <s v="Fusion group (X. Saez; A.Silanes; new recruiment)"/>
    <s v="Pursue GPUization of code. Target: first production run on Leonardo by end of 2024. "/>
    <s v="Task distributed between TSVV3, TSVV4 and TSVV7 for a total of 6pm "/>
  </r>
  <r>
    <x v="3"/>
    <s v="CIEMAT"/>
    <x v="8"/>
    <x v="0"/>
    <s v="David TSKHAKAYA"/>
    <n v="2"/>
    <n v="3"/>
    <s v="Fusion group (X. Saez; A.Silanes; new recruiment)"/>
    <s v="Pursue GPUization of code. Target: first production run on Leonardo by end of 2024. "/>
    <s v="Task distributed between TSVV3, TSVV4 and TSVV7 for a total of 6pm "/>
  </r>
  <r>
    <x v="3"/>
    <s v="CIEMAT"/>
    <x v="2"/>
    <x v="0"/>
    <s v="David TSKHAKAYA"/>
    <n v="2"/>
    <n v="3"/>
    <s v="Fusion group (X. Saez; A.Silanes; new recruiment)"/>
    <s v="Pursue GPUization of code. Target: first production run on Leonardo by end of 2024. "/>
    <s v="Task distributed between TSVV3, TSVV4 and TSVV7 for a total of 6pm "/>
  </r>
  <r>
    <x v="3"/>
    <s v="CIEMAT"/>
    <x v="2"/>
    <x v="2"/>
    <s v="Juri Romazanov"/>
    <n v="6"/>
    <n v="10"/>
    <s v="6PM Fusion group (A. Silanes); 4PM M.Garcia's team"/>
    <s v="HPC optimization, GPU enabling"/>
    <s v="Continuation of ongoing project"/>
  </r>
  <r>
    <x v="3"/>
    <s v="CIEMAT"/>
    <x v="8"/>
    <x v="25"/>
    <s v="Philipp Ulbl"/>
    <n v="6"/>
    <n v="6"/>
    <s v="M.Garcia's team &amp; Fusion group (tbd)"/>
    <s v="GENE-X is a full-f gyrokinetic continuum code implementing a locally field-aligned coordinate system following the flux-coordinate independent approach. The implementation is based on a hybrid OpenMP and MPI parallelization that was successfully tested up to 512 compute nodes and against the Roofline model._x000a__x000a_To improve the cache usage of GENE-X, we would like the ACH to optimize the memory access patterns. This shall be achieved by reordering the unstructured computational grid. The tasks for ACH are:_x000a_•   Implementing the ability to access the unstructured computational grid in arbitrary order_x000a_•   Testing the performance of different reordering strategies"/>
    <m/>
  </r>
  <r>
    <x v="3"/>
    <s v="CIEMAT"/>
    <x v="15"/>
    <x v="29"/>
    <s v="Matthias Hoelzl"/>
    <n v="12"/>
    <n v="12"/>
    <s v="Fusion group (F. Cipolletta)"/>
    <s v="JOREK-CARIDDI eddy current coupling for 3D plasma 3D wall simulations has been completed by TSVV 8 in 2023. Optimization of the coupling between JOREK and CARIDDI is needed for high resolution cases (plasma resolution as well as wall resolution); a substantial step was taken here already in 2023 with CIEMAT ACH support, but that has to be continued in view of full MHD coupling and halo current coupling, which are both under development and introduce a significant number of new coupling terms"/>
    <s v="Federico Cipolletta would be an excellent person to work on this due to experience from this year"/>
  </r>
  <r>
    <x v="3"/>
    <s v="CIEMAT"/>
    <x v="4"/>
    <x v="4"/>
    <s v="Mervi Mantsinen"/>
    <n v="3"/>
    <n v="3"/>
    <s v="Mervi Mantsinen"/>
    <s v="management of ACH activities"/>
    <s v="rate agreed by the E-TASC SB"/>
  </r>
  <r>
    <x v="3"/>
    <s v="CIEMAT"/>
    <x v="18"/>
    <x v="42"/>
    <s v="David Coster"/>
    <m/>
    <n v="12"/>
    <s v="D. Vicente's team"/>
    <s v="Continue work started in 2023 along the following lines:_x000a_(1) Identify and exploit new other multi-threading opportunities, in particular in newer parts of the code, such as the ones related to the dynamic time-dependent mode (b2news_m routines and those called within), and the new routines related to the Zhdanov closure._x000a_(2) For coupled runs in which both the B2.5 and Eirene components are meant to run using their parallelized versions, propose compiler options and/or job submission script instructions (on as wide a variety of compilers and platforms as possible) that allow for an optimal use of the available CPU resources by enforcing the regular re-assignment of these resources from MPI to OpenMP tasks and back._x000a_(3) Consider possible vectorization of the code wherever profitable for use on Cray platforms like on the JFRS cluster at IFERC."/>
    <m/>
  </r>
  <r>
    <x v="3"/>
    <s v="CIEMAT"/>
    <x v="2"/>
    <x v="56"/>
    <s v="Michael Komm"/>
    <n v="10"/>
    <n v="12"/>
    <s v="Fusion group (A. Soba)"/>
    <s v="Domain decomposition, GPU solver, improvement of code portability &amp; availability"/>
    <s v="Continuation and extension of ongoing project"/>
  </r>
  <r>
    <x v="3"/>
    <s v="CIEMAT"/>
    <x v="5"/>
    <x v="6"/>
    <s v="Michael Barnes"/>
    <n v="5"/>
    <n v="6"/>
    <s v="5PM M. Garcia's team; 1 PM Fusion group"/>
    <s v="stella’s implicit treatment of parallel streaming is made possible by a Green’s function approach that requires pre-computation and LU factorization of a response initialization matrix.  For simulations requiring high resolution in both the radial and parallel-to-the-field coordinates, the computation of the LU decomposition has until recently been a bottleneck, and has required its parallelization and distribution of the memory demand. At present, the code can carry out the matrix inizialization distributing it across he CPUs of a single node, independently on whether more than one node is requested in the simulation. If more than 1 one node is requested, there is no speed-up in the calculation of the initialization matrix. The present task aims at enabling the LU factorization across all the nodes requested for the simulation when the number of nodes requested is more than 1 in order to reduce the time spent by the code in the inizialization and to afford finer resolution and larger size of the computation domain. Part of this task began in 2023 but has not been accomplished and must be continued and finished in 2024."/>
    <m/>
  </r>
  <r>
    <x v="3"/>
    <s v="CIEMAT"/>
    <x v="6"/>
    <x v="43"/>
    <s v="Hinrich Lütjens"/>
    <n v="4"/>
    <n v="12"/>
    <s v="Fusion group (X. Saez, A.Silanes)"/>
    <s v="Porting XTOR-K onto GPU systems"/>
    <s v="BSC has proposed to port XTOR-K onto GPU’s. From the developer side, this transfer has been prepared including typical run cases and tests of the results. The code is ready now with both full trajectory and guiding centre particle integrators working in all configurations"/>
  </r>
  <r>
    <x v="3"/>
    <s v="EPFL"/>
    <x v="3"/>
    <x v="7"/>
    <s v="Simppa Äkäslompolo"/>
    <n v="5"/>
    <n v="3"/>
    <s v="Gilles Fourestey"/>
    <s v="Continue GPU-porting, new approach: event-based approach for GPUs to replace large kernels used in the current Xeon phi originated implementation. Expected outcome is a significant performance improvement on GPUs."/>
    <s v="Continued support of activities"/>
  </r>
  <r>
    <x v="3"/>
    <s v="EPFL"/>
    <x v="0"/>
    <x v="57"/>
    <s v="M. WIESENBERGER, P. RICCI, A. STEGMEIR, H. BUFFERAND"/>
    <n v="3"/>
    <n v="2"/>
    <s v="Nicola Varini"/>
    <s v="Investigate implementation t in TSVV3 codes’ solvers of the convergence acceleration method presented in pinboard paper #35916. For FELTOR, GRILLIX and SOLEDGE3X, evaluate gain of algorithm in mini-app based on data from the 3 codes and implement if deemed beneficial. For GBS, feasibility study already carried out, pursue implementation."/>
    <m/>
  </r>
  <r>
    <x v="3"/>
    <s v="EPFL"/>
    <x v="0"/>
    <x v="57"/>
    <s v="M. WIESENBERGER, P. RICCI, A. STEGMEIR, H. BUFFERAND"/>
    <n v="12"/>
    <n v="12"/>
    <s v="Ferhat Sindy"/>
    <s v="Analysis of the spatial discretization methods carried out by an applied mathematician: comparison between approaches and optimisation"/>
    <s v="Non-blocking but beneficial for long term. Should not replace high priority request. "/>
  </r>
  <r>
    <x v="3"/>
    <s v="EPFL"/>
    <x v="12"/>
    <x v="44"/>
    <s v="Antoine Merle"/>
    <n v="6"/>
    <n v="6"/>
    <s v="Alessandro Mari"/>
    <s v="Activity put forward by the EPFL ACH, following requetst from code developers of free boundary eq. codes that participate in DEMO, PrIO and TSVV-11 projects, which appreciate the importance of the project. "/>
    <s v="Continued support of activities started last year"/>
  </r>
  <r>
    <x v="3"/>
    <s v="EPFL"/>
    <x v="0"/>
    <x v="11"/>
    <s v="Paolo RICCI"/>
    <n v="4"/>
    <n v="2.6"/>
    <s v="Nicola Varini"/>
    <s v="The RHS computation is currently ported in CUDA. This solution guarantees efficient computation on NVIDIA GPUs. However, it requires code duplication leading to substantial effort in order to maintain the code._x000a_Our plan is to migrate the RHS computation to OpenACC and subsequently conduct benchmarking on the Leonardo platform. If the performance difference between OpenACC and CUDA is minimal, as we anticipate, we intend to adopt OpenACC as the primary paradigm for GPU computing within our project. We note that the will consider the version of the RHS computation that includes the geometric coefficients to deal with arbitrary wall geometries. "/>
    <m/>
  </r>
  <r>
    <x v="3"/>
    <s v="EPFL"/>
    <x v="0"/>
    <x v="11"/>
    <s v="Paolo RICCI"/>
    <n v="3"/>
    <n v="0"/>
    <m/>
    <s v="Currently, GBS has partially migrated its boundary conditions to GPU using CUDA. While GBS offers a wide range of boundary conditions, the process of porting and, more importantly, maintaining all these conditions with CUDA has proven to be a labor-intensive task. We would like to port the boundary condition to OpenACC in order to meet performance expectation and code maintainability."/>
    <m/>
  </r>
  <r>
    <x v="3"/>
    <s v="EPFL"/>
    <x v="0"/>
    <x v="11"/>
    <s v="Paolo RICCI"/>
    <n v="2"/>
    <n v="0"/>
    <m/>
    <s v="In the GBS project, we have two main components: RHS computation and solution of linear systems. The RHS computation involves stencil operations and MPI synchronous communication for halo exchange. However, this communication pattern could become problematic as the size of the tokamak increases. The larger the tokamak, the more data needs to be exchanged among computing nodes, potentially impacting efficiency. Therefore, optimising MPI communication is crucial for scalability with larger tokamak configurations. We propose to explore solutions aimed at improving the MPI communication through asynchronous communication."/>
    <s v="Could be kept for 2025"/>
  </r>
  <r>
    <x v="3"/>
    <s v="EPFL"/>
    <x v="0"/>
    <x v="11"/>
    <s v="Paolo RICCI"/>
    <n v="3"/>
    <n v="1.6"/>
    <s v="Emmanuel Lanti"/>
    <s v="The neutrals computation runs independently of the plasma computation, requiring significant memory resources due to the dense nature of the matrix used for solving neutral dynamics. The assembly of this matrix represents a critical bottleneck in the neutral computation. Currently, it is assumed that both the plasma and neutrals components employ the same number of MPI ranks._x000a_To enhance the performance of the neutral computation, we propose to use MPI asynchronous communication for the matrix assembly process. To make efficient use of the Leonardo platform, we intend to allocate GPU resources for the plasma component while assigning the remaining CPU tasks to handle the neutrals computation."/>
    <m/>
  </r>
  <r>
    <x v="3"/>
    <s v="EPFL"/>
    <x v="9"/>
    <x v="58"/>
    <s v="Justin Ball"/>
    <n v="6"/>
    <n v="11.4"/>
    <s v="Alessandro Balestri"/>
    <s v="Tasks to be performed in 2024: "/>
    <m/>
  </r>
  <r>
    <x v="3"/>
    <s v="EPFL"/>
    <x v="7"/>
    <x v="59"/>
    <s v="Tobias Görler"/>
    <n v="6"/>
    <n v="12"/>
    <s v="Samy Mannane"/>
    <s v="Continued development of community visualisation tools that will enable to easily navigate the huge amount of data that will be generated by our codes, and allow more easily to disentangle the physics mechanisms behind them. Targeted features are:_x000a_ - definition of code-independent data interfaces (IMAS compatible?)_x000a_ - support for coordinate mappings (e.g., flux-tube -&gt; cylindric coordinates)_x000a_ - flexible/interactive user interface allowing for profile, cross-section, etc analysis in arbitrary dimensions etc_x000a_ - visualisation of uncertainties, parameter dependencies, comparison with experimental data"/>
    <m/>
  </r>
  <r>
    <x v="3"/>
    <s v="EPFL"/>
    <x v="5"/>
    <x v="25"/>
    <s v="Alejandro Bañón-Navarro"/>
    <n v="12"/>
    <n v="3"/>
    <s v="Emmanuel Lanti"/>
    <s v="GENE-3D has the capability of performing global electromagnetic simulations of gyrokinetic stellarator turbulence._x000a__x000a_One critical part of the code is the solution of the gyrokinetic field equations in order to calculate the electrostatic and vector potentials. It does this by describing the entire system using a real-space representation together with finite-difference approximations._x000a__x000a_The corresponding linear systems are currently solved using LU decomposition within the PETSc framework. It might however be desirable to use iterative methods based on geometric multigrids, as their complexity scales linearly for a given problem size N, whereas direct _x000a_solvers scale as N3/2. _x000a__x000a_While this project was initialised in the last ACH cycle, there is still a large potential for further studies. In particular, the fine-tuning of the smoothing operators as well as the overall implementation into GENE-3D has to be optimised. The objective of this project would therefore take the multigrid implementation developed throughout the last cycle and optimise it as much as possible in order to check whether geometric multigrids can serve as a competitor to the direct solver approach."/>
    <s v="For this project, it would be highly advantageous to collaborate with a person who possesses expertise in PETSc and is knowledgable in geometric multigrid methods for systems in curvlinear coordinates. In this context, Nicola Varini (EPFL) would be an excellent choice, given his active involvement in adapting the geometric multigrid solver from Grillix into the PETSc framework"/>
  </r>
  <r>
    <x v="3"/>
    <s v="EPFL"/>
    <x v="0"/>
    <x v="12"/>
    <s v="Andreas STEGMEIR"/>
    <n v="8"/>
    <n v="5"/>
    <s v="Nicola Varini"/>
    <s v="Effective implementation of 3D elliptic solver (for parallel heat transport), including porting to GPU. First in mini-app then in GRILLIX itself."/>
    <m/>
  </r>
  <r>
    <x v="3"/>
    <s v="EPFL"/>
    <x v="7"/>
    <x v="13"/>
    <s v="Virginie Grandgirard"/>
    <n v="6"/>
    <n v="3"/>
    <s v="Emily Bourne"/>
    <s v="Support for GYSELA GPU porting – The GYSELA code is written in Fortran 90 with a few modules in C (GYSELA has about 50k lines of source code). GYSELA is based on a hybrid MPI/OpenMP parallelism and exhibits good performance both in weak and strong scaling up to more than 500k cores on AMD CPU architectures. From the numerical point of view, our main medium-term objective is to prepare GYSELA for the use of exascale resources. In this context, joint efforts of porting the code on GPU architectures started two years ago with ACH-EPFL (6 PMs in 2022 and 6 PMs in 2023) and national HPC centre of CINES. Initial results obtained on the new Adastra computer https://www.genci.fr/en/node/1149 (based on AMD Instinct MI250X OAM accelerators) are not entirely conclusive. Due to the complexity of the GYSELA code (5d, large kernels, etc.) it appears that Cray compilers are not yet fully efficient for OpenMP offload. The only kernel where we succeed in obtaining the expected GPU performance is the collision operator that has been completely rewritten in C++ via Kokkos and plugged-in to the Fortran code. These results confirm that the rewriting of the GYSELA code in C++ (GyselaX++), initiated last year, is the right strategy. The new C++ collision operator will be implemented in GyselaX++ in the coming weeks. The Poisson solver was identified as one of the next kernels that could be rewritten in C++ and optimized for GPU, so as to serve both the old Fortran code and the new C++ code. This is the goal for the first 6 months of ACH support. The 6 other months will be devoted to: (i) the C++ expertise and Kokkos design for the development of a multi-patch semi-Lagrangian scheme and (ii) and the optimization of MPI Communication on Multi-GPU. The last point is a non-trivial issue, but we are convinced that the joint help of the ACH-EPFL and CINES teams on this subject (giving them the opportunity to exchange their expertise on NVIDIA and AMD GPUs) will benefit not only the GYSELA team but the wider community."/>
    <s v="6 PM each  from TSVV01+04 for a total of 12 pm"/>
  </r>
  <r>
    <x v="3"/>
    <s v="EPFL"/>
    <x v="7"/>
    <x v="13"/>
    <s v="Virginie Grandgirard"/>
    <n v="6"/>
    <n v="3"/>
    <s v="Mathieu Peybernes"/>
    <s v="Support for GYSELA GPU porting – The GYSELA code is written in Fortran 90 with a few modules in C (GYSELA has about 50k lines of source code). GYSELA is based on a hybrid MPI/OpenMP parallelism and exhibits good performance both in weak and strong scaling up to more than 500k cores on AMD CPU architectures. From the numerical point of view, our main medium-term objective is to prepare GYSELA for the use of exascale resources. In this context, joint efforts of porting the code on GPU architectures started two years ago with ACH-EPFL (6 PMs in 2022 and 6 PMs in 2023) and national HPC centre of CINES. Initial results obtained on the new Adastra computer https://www.genci.fr/en/node/1149 (based on AMD Instinct MI250X OAM accelerators) are not entirely conclusive. Due to the complexity of the GYSELA code (5d, large kernels, etc.) it appears that Cray compilers are not yet fully efficient for OpenMP offload. The only kernel where we succeed in obtaining the expected GPU performance is the collision operator that has been completely rewritten in C++ via Kokkos and plugged-in to the Fortran code. These results confirm that the rewriting of the GYSELA code in C++ (GyselaX++), initiated last year, is the right strategy. The new C++ collision operator will be implemented in GyselaX++ in the coming weeks. The Poisson solver was identified as one of the next kernels that could be rewritten in C++ and optimized for GPU, so as to serve both the old Fortran code and the new C++ code. This is the goal for the first 6 months of ACH support. The 6 other months will be devoted to: (i) the C++ expertise and Kokkos design for the development of a multi-patch semi-Lagrangian scheme and (ii) and the optimization of MPI Communication on Multi-GPU. The last point is a non-trivial issue, but we are convinced that the joint help of the ACH-EPFL and CINES teams on this subject (giving them the opportunity to exchange their expertise on NVIDIA and AMD GPUs) will benefit not only the GYSELA team but the wider community."/>
    <s v="6 PM each  from TSVV01+04 for a total of 12 pm"/>
  </r>
  <r>
    <x v="3"/>
    <s v="EPFL"/>
    <x v="10"/>
    <x v="29"/>
    <s v="Eric Nardon"/>
    <n v="6"/>
    <n v="6"/>
    <s v="Cristian Sommariva"/>
    <s v="ASCOT5 codes."/>
    <s v="We specifically request Cristian Sommariva."/>
  </r>
  <r>
    <x v="3"/>
    <s v="EPFL"/>
    <x v="4"/>
    <x v="4"/>
    <s v="Paolo Ricci"/>
    <n v="3"/>
    <n v="3"/>
    <s v="Paolo Ricci"/>
    <s v="management of ACH activities"/>
    <s v="rate agrred by the E-TASC SB"/>
  </r>
  <r>
    <x v="3"/>
    <s v="EPFL"/>
    <x v="6"/>
    <x v="14"/>
    <s v="Thomas Hayward-Schneider"/>
    <n v="12"/>
    <n v="5"/>
    <s v="Emmanuel Lanti"/>
    <s v=" 1) An investigation into the library-based approach, using Kokkos, from a “mini-app” such as GK-Engine or even a subset of it, in view of its subsequent implementation into GK PIC codes such as ORB5 and EUTERPE. _x000a__x000a_2) Reshaping ORB5 into a more modular structure (a library) enabling exchange of modules between ORB5, and “mini-apps” and replacement of the modules by improved versions._x000a__x000a_ 3) Further tests of OpenMP-Offload with other vendors for both ORB5 and EUTERPE."/>
    <s v="Rewriting ORB5 as a library will be a very useful step if it is decided subsequently to move towards another language (C++ or else) with which the use of libraries is much more straightforward._x000a_The GPU-enabling of ORB5 and EUTERPE is largely limited to the NVIDIA cards. However, there are new systems, such as LUMI, based on the other type of GPUs (AMD). _x000a_https://www.lumi-supercomputer.eu/lumis-full-system-architecture-revealed/_x000a_"/>
  </r>
  <r>
    <x v="3"/>
    <s v="EPFL"/>
    <x v="0"/>
    <x v="15"/>
    <s v="Hugo BUFFERAND"/>
    <n v="6"/>
    <n v="3"/>
    <s v="Emily Bourne"/>
    <s v="The coupling of SOLEDGE3X to EIRENE is done via an interface code named STYX. The current versions of the 3 pieces of software have different parallelization features: SOLEDGE3X is hybridly parallelized (MPI+OpenMP), EIRENE is parallelized with pure MPI and STYX is not parallelized at all. While the parallelization of EIRENE is left to TSVV5, SOLEDGE3X and STYX are managed via the TSVV3 project. The proposed project consists in 2 essential parts: 1- extend the hybrid parallelization of SOLEDGE3X to the STYX code; 2- explore the best possible ways to make efficient use of the parallelization in the coupled chain of code, possibly by defining different MPI communicators in each part of the code."/>
    <m/>
  </r>
  <r>
    <x v="3"/>
    <s v="EPFL"/>
    <x v="11"/>
    <x v="15"/>
    <s v="Hugo BUFFERAND"/>
    <n v="8"/>
    <n v="3"/>
    <s v="Mathieu Peybernes"/>
    <s v="Porting to GPU of matrix and RHS (explicit terms) assembly. Target: production case on GPU machine, e.g. Leonardo."/>
    <m/>
  </r>
  <r>
    <x v="3"/>
    <s v="EPFL"/>
    <x v="3"/>
    <x v="60"/>
    <s v="Chris Smiet,"/>
    <n v="2"/>
    <n v="2.4"/>
    <s v="Mathieu Peybernes"/>
    <s v="-Perform code profiling and scaling studies to identify bottlenecks and optimize resource utilization."/>
    <m/>
  </r>
  <r>
    <x v="3"/>
    <s v="IPPLM"/>
    <x v="3"/>
    <x v="7"/>
    <s v="Simppa Äkäslompolo"/>
    <n v="1"/>
    <n v="1"/>
    <s v="Dimitriy Yadykin"/>
    <s v="IMASifying ascot5, continuation. Implementing output quantities in IMAS. Prototype actor."/>
    <s v="Continued support of activities"/>
  </r>
  <r>
    <x v="3"/>
    <s v="IPPLM"/>
    <x v="3"/>
    <x v="18"/>
    <s v="Samuel Lazerson"/>
    <n v="2"/>
    <n v="2"/>
    <s v="Marta Gruca+Dimitriy Yadykin"/>
    <s v="Implement IMAS interface b/w"/>
    <s v="Continued support of activities"/>
  </r>
  <r>
    <x v="3"/>
    <s v="IPPLM"/>
    <x v="19"/>
    <x v="61"/>
    <s v="Massimiliano Mattei"/>
    <n v="1"/>
    <n v="1"/>
    <s v="Dimitriy Yadykin "/>
    <s v="Support to IMASization ofBKD0 CREATE BD GRAY  modules of latest version of the breakdown workflow"/>
    <m/>
  </r>
  <r>
    <x v="3"/>
    <s v="IPPLM"/>
    <x v="19"/>
    <x v="19"/>
    <s v="Lorenzo Frassinetti"/>
    <n v="1"/>
    <n v="1"/>
    <s v="Michal Owsiak"/>
    <s v="Current status of the work:_x000a_§ A large part of the JET+TCV Eurofusion pedestal database has been stored in IMAS on the Gateway._x000a_§ The web interface to download the dataset has started initial testing on the local Poznan server https://chara-47.man.poznan.pl/dashboard/_x000a_Tasks to be performed in 2024:_x000a_§ Final tests of the web interface to download the pedestal database from the Poznan server _x000a_§ Deployment of the web interface on the Gateway._x000a_§ Further support for transferring the database into IMAS on the Gateway"/>
    <s v="PEDESTAL"/>
  </r>
  <r>
    <x v="3"/>
    <s v="IPPLM"/>
    <x v="19"/>
    <x v="19"/>
    <s v="Emmanuele Peluso"/>
    <n v="2"/>
    <n v="2"/>
    <s v="Michal Owsiak"/>
    <s v="Current status: example general python script to transfer dummy quantities to IMAS on the Gateway provided._x000a_Tasks to be performed in 2024: _x000a_1- support to develop and implement spe-cific python or MATLAB scripts to map local databases (0D) to IMAS, including  possible creation of specific entries un-der a specific IDS._x000a_2- develop a web interface to download the EUROfusion databases from IMAS in specific user-friendly formats, similar to the pedestal DB one"/>
    <s v="TRANSPORT"/>
  </r>
  <r>
    <x v="3"/>
    <s v="IPPLM"/>
    <x v="19"/>
    <x v="19"/>
    <s v="Alessandro Pau"/>
    <n v="2"/>
    <n v="2"/>
    <s v="Michal Owsiak"/>
    <s v="Current status: SQL relational data model developed for IMAS mapping._x000a_Tasks to be performed in 2024:_x000a_Support to finalize IMAS mapping. Develop a dedicated web interface in the Gateway to browse and plot data "/>
    <s v="DISRUPTION"/>
  </r>
  <r>
    <x v="3"/>
    <s v="IPPLM"/>
    <x v="19"/>
    <x v="22"/>
    <s v="Hyun-Tae Kim"/>
    <n v="1"/>
    <n v="1"/>
    <s v="Piotr Chmielewski"/>
    <s v="Current status: support from ACH (Dmitriy Yadykin and Piotr Chmielewski), output data mapping to IMAS completed, input data mapping is 95% completed. "/>
    <m/>
  </r>
  <r>
    <x v="3"/>
    <s v="IPPLM"/>
    <x v="2"/>
    <x v="2"/>
    <s v="Juri Romazanov"/>
    <n v="1"/>
    <n v="1"/>
    <s v="Grzegorz Pełka"/>
    <s v="IMASification (on the CPO level)"/>
    <m/>
  </r>
  <r>
    <x v="3"/>
    <s v="IPPLM"/>
    <x v="12"/>
    <x v="24"/>
    <s v="Par Strand"/>
    <n v="12"/>
    <n v="12"/>
    <s v="Par Strand"/>
    <s v="ACH-wokflows/ETS"/>
    <m/>
  </r>
  <r>
    <x v="3"/>
    <s v="IPPLM"/>
    <x v="0"/>
    <x v="57"/>
    <s v="M. WIESENBERGER, P. RICCI, A. STEGMEIR, H. BUFFERAND"/>
    <n v="4"/>
    <n v="4"/>
    <s v="Marta Gruca"/>
    <s v="Progressive implementation of IMAS compliance for IO of TSVV3 codes. The work done in the previous year has setup the base of a Python tools to project codes’ output to IMAS, demonstrated with SOLEDGE3X. The tool now needs to be enriched and generalized to the other codes in TSVV3. Priorities on fields to port will be defined according to synthetic diagnostics needed for TCVX23 case."/>
    <s v="Not blocking before 2025 for project physics objectives but blocking for EUROfusion standard software"/>
  </r>
  <r>
    <x v="3"/>
    <s v="IPPLM"/>
    <x v="9"/>
    <x v="58"/>
    <s v="Justin Ball"/>
    <n v="3"/>
    <n v="3"/>
    <s v="Piotr Grabowski"/>
    <s v="further development for the user interface e.g. GUI development to run the mapping scripts, user manual, and maintenance of the mapping scripts."/>
    <m/>
  </r>
  <r>
    <x v="3"/>
    <s v="IPPLM"/>
    <x v="7"/>
    <x v="59"/>
    <s v="Tobias Görler"/>
    <n v="6"/>
    <n v="6"/>
    <s v="Dimitriy Yadykin , Marta Gruca, Ludovic Fleury"/>
    <s v="IMAS compatible code outputs and code integration_x000a_The project will benefit from continued general support (e.g., tutorials) on IMASification and infrastructure for  continuous build/deployment support. More specific support will be needed to further adjust the input and eventually output of TSVV-01 codes with current focus  on the GENE code (here, inputs have been imasified via an intermediate script layer which could be replaced by direct interfaces. Also outputs need to be cast into IMAS compatible structures."/>
    <m/>
  </r>
  <r>
    <x v="3"/>
    <s v="IPPLM"/>
    <x v="3"/>
    <x v="36"/>
    <s v="Omar Maj, Florian Hindenlang"/>
    <n v="2"/>
    <n v="2"/>
    <s v="Marta Gruca+Dimitriy Yadykin"/>
    <s v="IMAS interface to provide 3D equilibrium data from GVEC."/>
    <m/>
  </r>
  <r>
    <x v="3"/>
    <s v="IPPLM"/>
    <x v="13"/>
    <x v="26"/>
    <s v="Francis Casson"/>
    <n v="4"/>
    <n v="4"/>
    <s v="Paweł Bloch"/>
    <s v="Performance optimization and memory management of existing HFPS workflow:_x000a_   - Memory backend_x000a_   - Change the way of reading data (slice vs. whole IDS)_x000a_   - Improve Python workflow structure/performance"/>
    <m/>
  </r>
  <r>
    <x v="3"/>
    <s v="IPPLM"/>
    <x v="13"/>
    <x v="26"/>
    <s v="Francis Casson_x000a_Peter Fox"/>
    <n v="2"/>
    <n v="2"/>
    <s v="Daniel FIgat+Bartek Pogodziński"/>
    <s v="Support transition of HFPS workflow to Persistent Actor Framework, by maintaining:_x000a_  - imas/ual + MUSCLE3_x000a_  - Gateway + MUSCLE3"/>
    <m/>
  </r>
  <r>
    <x v="3"/>
    <s v="IPPLM"/>
    <x v="13"/>
    <x v="26"/>
    <s v="Francis Casson_x000a_Peter Fox"/>
    <n v="6"/>
    <n v="6"/>
    <s v="Bartek Pogodziński+Aleksander Wisznowski"/>
    <s v="Demonstration of multi-container workflow with HFPS + HCD + MUSCLE3 on the Gateway"/>
    <m/>
  </r>
  <r>
    <x v="3"/>
    <s v="IPPLM"/>
    <x v="13"/>
    <x v="26"/>
    <s v="Clarisse Bourdelle"/>
    <n v="2"/>
    <n v="2"/>
    <s v="Bartek Sunny + Daniel+Aleksander"/>
    <s v="Gitlab and CI/build/test support on specific HFPS modules (fore-seen for 2024: HPI2, reduced LHCD model, HCD)"/>
    <m/>
  </r>
  <r>
    <x v="3"/>
    <s v="IPPLM"/>
    <x v="13"/>
    <x v="26"/>
    <s v="Peter Fox"/>
    <n v="12"/>
    <n v="12"/>
    <s v="Piotr Grabbowski + 2 persons from PSNC"/>
    <s v="HFPS GUI towards a real modulari-ty of the GUI and the modules"/>
    <m/>
  </r>
  <r>
    <x v="3"/>
    <s v="IPPLM"/>
    <x v="13"/>
    <x v="26"/>
    <s v="Clarisse Bourdelle"/>
    <n v="6"/>
    <n v="6"/>
    <s v="Par Strand+Rui Coelho+David Coster"/>
    <s v="Maximize interoperability be-tween ETS and HFPS of the MHD and HCD workflows"/>
    <s v="The synergy between HFPS, ETS and ASTRA is pursued and should now be officially embedded by EUROfusion. In March during our 2nd in person meeting in Eindhoven ( thanks to complementary financial support from a DIFFER grant with the NL eScience Center) we had a very fruitful session on workflow strategy choices including ATSRA, ETS, HFPS and ITER-PDS. This continued last Friday, you can find the slides and a summary here. It is now time for me to propose to EUROfusion to officially encourage interoperability and modularity of existing integrated modeling platforms as we do for the new Pulse Design Tools activity. _x000a_On the ACH side, I am hence requesting more synergy with the workflow experts in the Poznan ACH (Dmitriy Yadkin, Thomas Jonson, Rui Coelho, Pär Strand, David Coster), 6 pm_x000a_on the TSVV11 side I am thinking of adding new deliverables aiming at benchmark of the workflows on the Gateway using IDS AUG/TCV/WEST/JET data. New deliverables means new resources, at this stage I am estimating it to an additional 6pm._x000a_The NL eScience center support should be officialized. We have benefited from the NL eScience center support for the Persistent actor Framework library MUSCLE 3 through an ITER contract that just ended in which TSVV11 member such as Jonathan Citrin was embarked ensuring the overlap. Therefore for support on MUSCLE3 towards all workflows including ETS and PDT, I am asking 3 pm towards the NL eScience center_x000a_Also it is the NL eScience center that has developed the tools enabling automated large scale uncertainty propagation through a 2 years grant with DIFFER (J. Citrin and A. Ho), this grant is ending in Feb 2024. These new tools, key for large scale validation, are just now being used by HFPS and also ETS (thanks to IDS), and surely some support and development will still be needed in the coming 2 years. Therefore for support on UQ tools I am asking 3 pm. _x000a_NB: I have discussed these needs with Egbert Westerhof who is contacting now the NL eScience center to find out their willingness, and surely DIFFER is still ready to be the entry point with EF. Such support is of ACH type, and should appear as a 6pm extension of one of the ACH, either Poznan or VTT. _x000a_The last issue is not necessarily on the ACH side. As HFPS users we need a stronger hands on support to implement some module updates or some minor changes for example the ability to force Er at the LCFS to be positive while keeping the force balance inside, etc. We have open issues on the Git here. I regularly discuss them with Francis Casson, but resources on the UKAEA side on these priorities are not fully available and this lead to long delays between the expressed need for physics studies and the modification in the code. I have asked for support the ACH Poznan but they explained me several times now that their support is not on the HFPS itself but on the DevOps tools around it such as containerization, GUI, Git, tests etc. I am therefore requesting an advanced HFPS user/developer fully devoted to solving the HFPS upgrades needed as listed in the issues. As far as I am concerned, this person can be affiliated to the TSVV11 or a hub, but it should be an additional 6pm"/>
  </r>
  <r>
    <x v="3"/>
    <s v="IPPLM"/>
    <x v="13"/>
    <x v="26"/>
    <s v="Clarisse Bourdelle"/>
    <n v="6"/>
    <n v="6"/>
    <s v="New Person from IPPLM"/>
    <s v="hands on module improvement support"/>
    <s v="The synergy between HFPS, ETS and ASTRA is pursued and should now be officially embedded by EUROfusion. In March during our 2nd in person meeting in Eindhoven ( thanks to complementary financial support from a DIFFER grant with the NL eScience Center) we had a very fruitful session on workflow strategy choices including ATSRA, ETS, HFPS and ITER-PDS. This continued last Friday, you can find the slides and a summary here. It is now time for me to propose to EUROfusion to officially encourage interoperability and modularity of existing integrated modeling platforms as we do for the new Pulse Design Tools activity. _x000a_On the ACH side, I am hence requesting more synergy with the workflow experts in the Poznan ACH (Dmitriy Yadkin, Thomas Jonson, Rui Coelho, Pär Strand, David Coster), 6 pm_x000a_on the TSVV11 side I am thinking of adding new deliverables aiming at benchmark of the workflows on the Gateway using IDS AUG/TCV/WEST/JET data. New deliverables means new resources, at this stage I am estimating it to an additional 6pm._x000a_The NL eScience center support should be officialized. We have benefited from the NL eScience center support for the Persistent actor Framework library MUSCLE 3 through an ITER contract that just ended in which TSVV11 member such as Jonathan Citrin was embarked ensuring the overlap. Therefore for support on MUSCLE3 towards all workflows including ETS and PDT, I am asking 3 pm towards the NL eScience center_x000a_Also it is the NL eScience center that has developed the tools enabling automated large scale uncertainty propagation through a 2 years grant with DIFFER (J. Citrin and A. Ho), this grant is ending in Feb 2024. These new tools, key for large scale validation, are just now being used by HFPS and also ETS (thanks to IDS), and surely some support and development will still be needed in the coming 2 years. Therefore for support on UQ tools I am asking 3 pm. _x000a_NB: I have discussed these needs with Egbert Westerhof who is contacting now the NL eScience center to find out their willingness, and surely DIFFER is still ready to be the entry point with EF. Such support is of ACH type, and should appear as a 6pm extension of one of the ACH, either Poznan or VTT. _x000a_The last issue is not necessarily on the ACH side. As HFPS users we need a stronger hands on support to implement some module updates or some minor changes for example the ability to force Er at the LCFS to be positive while keeping the force balance inside, etc. We have open issues on the Git here. I regularly discuss them with Francis Casson, but resources on the UKAEA side on these priorities are not fully available and this lead to long delays between the expressed need for physics studies and the modification in the code. I have asked for support the ACH Poznan but they explained me several times now that their support is not on the HFPS itself but on the DevOps tools around it such as containerization, GUI, Git, tests etc. I am therefore requesting an advanced HFPS user/developer fully devoted to solving the HFPS upgrades needed as listed in the issues. As far as I am concerned, this person can be affiliated to the TSVV11 or a hub, but it should be an additional 6pm"/>
  </r>
  <r>
    <x v="3"/>
    <s v="IPPLM"/>
    <x v="13"/>
    <x v="26"/>
    <s v="Clarisse Bourdelle"/>
    <n v="3"/>
    <n v="3"/>
    <s v="TBD"/>
    <s v="MUSCLE3 support and targeted development "/>
    <s v="The synergy between HFPS, ETS and ASTRA is pursued and should now be officially embedded by EUROfusion. In March during our 2nd in person meeting in Eindhoven ( thanks to complementary financial support from a DIFFER grant with the NL eScience Center) we had a very fruitful session on workflow strategy choices including ATSRA, ETS, HFPS and ITER-PDS. This continued last Friday, you can find the slides and a summary here. It is now time for me to propose to EUROfusion to officially encourage interoperability and modularity of existing integrated modeling platforms as we do for the new Pulse Design Tools activity. _x000a_On the ACH side, I am hence requesting more synergy with the workflow experts in the Poznan ACH (Dmitriy Yadkin, Thomas Jonson, Rui Coelho, Pär Strand, David Coster), 6 pm_x000a_on the TSVV11 side I am thinking of adding new deliverables aiming at benchmark of the workflows on the Gateway using IDS AUG/TCV/WEST/JET data. New deliverables means new resources, at this stage I am estimating it to an additional 6pm._x000a_The NL eScience center support should be officialized. We have benefited from the NL eScience center support for the Persistent actor Framework library MUSCLE 3 through an ITER contract that just ended in which TSVV11 member such as Jonathan Citrin was embarked ensuring the overlap. Therefore for support on MUSCLE3 towards all workflows including ETS and PDT, I am asking 3 pm towards the NL eScience center_x000a_Also it is the NL eScience center that has developed the tools enabling automated large scale uncertainty propagation through a 2 years grant with DIFFER (J. Citrin and A. Ho), this grant is ending in Feb 2024. These new tools, key for large scale validation, are just now being used by HFPS and also ETS (thanks to IDS), and surely some support and development will still be needed in the coming 2 years. Therefore for support on UQ tools I am asking 3 pm. _x000a_NB: I have discussed these needs with Egbert Westerhof who is contacting now the NL eScience center to find out their willingness, and surely DIFFER is still ready to be the entry point with EF. Such support is of ACH type, and should appear as a 6pm extension of one of the ACH, either Poznan or VTT. _x000a_The last issue is not necessarily on the ACH side. As HFPS users we need a stronger hands on support to implement some module updates or some minor changes for example the ability to force Er at the LCFS to be positive while keeping the force balance inside, etc. We have open issues on the Git here. I regularly discuss them with Francis Casson, but resources on the UKAEA side on these priorities are not fully available and this lead to long delays between the expressed need for physics studies and the modification in the code. I have asked for support the ACH Poznan but they explained me several times now that their support is not on the HFPS itself but on the DevOps tools around it such as containerization, GUI, Git, tests etc. I am therefore requesting an advanced HFPS user/developer fully devoted to solving the HFPS upgrades needed as listed in the issues. As far as I am concerned, this person can be affiliated to the TSVV11 or a hub, but it should be an additional 6pm"/>
  </r>
  <r>
    <x v="3"/>
    <s v="IPPLM"/>
    <x v="6"/>
    <x v="46"/>
    <s v="Jorge Ferreira,"/>
    <n v="4"/>
    <n v="4"/>
    <s v="Dimitriy Yadykin, Bartek Palak"/>
    <s v="Develop iWrap interfaces to couple the Energetic-Particle Workflow and HYMAGYC actors to the HFPS and ETS frameworks."/>
    <s v="Coupling of MHD/energetic-particle modules (LIGKA, HYMAGYC) to the transport solvers (HFPS, ETS) via IMAS."/>
  </r>
  <r>
    <x v="3"/>
    <s v="IPPLM"/>
    <x v="12"/>
    <x v="27"/>
    <m/>
    <n v="6"/>
    <n v="15"/>
    <s v="Marcin Plociennik, Daniel Figat, Aleksander Wisznowski, Kamil Niznik"/>
    <s v="IMAS Ecosystem Infrastructure support+maintanance+deployments"/>
    <s v="This task can involve 6-12 PMs, depending on the requirements, can be extended if more than 6PM remains from 2022"/>
  </r>
  <r>
    <x v="3"/>
    <s v="IPPLM"/>
    <x v="15"/>
    <x v="29"/>
    <s v="Matthias Hoelzl"/>
    <n v="6"/>
    <n v="6"/>
    <s v="New person in IPPLM- dedicated"/>
    <s v="The IMASification of JOREK has advanced quite substantially, but this was so far driven mostly by TSVV 8 and ITER while the support by IPPLM is appreciated but so far limited due to the moderate number of assigned pms. We request stronger support in 2024 to move forward more efficiently with the next steps. Note that JOREK IMASification is particularly challenging due to the FEM representation of quantities and due to the high number of different models (equilibrium solver, MHD, fluid and kinetic extensions for neutrals, impurities, EPs, REs, etc.; electrostatic ITG/TEM turbulence models) and numerous applications to pedestal instabilities, disruptions, etc. This strong flexibility of the code implies that many different IDSs are affected, some need to substantially be extended, some need to be created newly."/>
    <s v="A stronger support on IMAS than in the previous years is needed to really make a difference"/>
  </r>
  <r>
    <x v="3"/>
    <s v="IPPLM"/>
    <x v="4"/>
    <x v="4"/>
    <s v="Marcin Plociennik"/>
    <n v="3"/>
    <n v="3"/>
    <s v="Marcin Plociennik"/>
    <s v="management of ACH activities"/>
    <s v="rate agrred by the E-TASC SB"/>
  </r>
  <r>
    <x v="3"/>
    <s v="IPPLM"/>
    <x v="2"/>
    <x v="31"/>
    <s v="Ladislas Vignitchouk"/>
    <n v="3"/>
    <n v="3"/>
    <s v="Grzegorz Pełka"/>
    <s v="IMASification (on the CPO level)"/>
    <m/>
  </r>
  <r>
    <x v="3"/>
    <s v="IPPLM"/>
    <x v="2"/>
    <x v="56"/>
    <s v="Michael Komm"/>
    <n v="3"/>
    <n v="3"/>
    <s v="Grzegorz Pełka"/>
    <s v="IMASification (on the CPO level)"/>
    <m/>
  </r>
  <r>
    <x v="3"/>
    <s v="MPG"/>
    <x v="12"/>
    <x v="35"/>
    <s v="Richard Kamendje"/>
    <n v="12"/>
    <n v="12"/>
    <s v="S. Mochalskyy (9 PM) + R. Hatzky (3 PM)"/>
    <s v="Regular benchmarks on Marconi-Fusion and Marconi 100 to help identify and resolve performance limiting issues"/>
    <s v="Prolongation from 2021/22/23"/>
  </r>
  <r>
    <x v="3"/>
    <s v="MPG"/>
    <x v="14"/>
    <x v="23"/>
    <s v="Dmitriy Borodin"/>
    <n v="12"/>
    <n v="12"/>
    <s v="H. Leggate"/>
    <s v="Continuation of the EIRENE profiling, optimisation of the code structure with a focus on interfaces between the fluid codes and EIRENE, implementation of schemes identified with EIRON. It is also important to mimic those developments in extensions to CI, documentation and other code infrastructure._x000a_Algorithmic development: implementation and optimization of improved particle tracking procedures, source estimators and newly developed fluid-kinetic-hybrid schemes for variance reduction in standalone and coupled EIRENE-CFD simulations_x000a_• Flexible combination of analogue and non-analogue particle tracing schemes with collision, track-length and next-event estimators in EIRENE-NGM_x000a_• Optimisation of TAPENADE (or similar tools) use for algorithmic differentiation including the adaptation for HPC._x000a_"/>
    <s v="Fusing two 6 PM requests to a single one. Prolongation from 2023"/>
  </r>
  <r>
    <x v="3"/>
    <s v="MPG"/>
    <x v="6"/>
    <x v="9"/>
    <s v="Ralf Kleiber"/>
    <n v="12"/>
    <n v="12"/>
    <s v="M. Borchardt (6 PM) +_x000a_R. Hatzky (6 PM)_x000a_"/>
    <s v="Implementing data structures and algorithms to improve EUTERPE scalability on GPUs. Two crucial points have been identified to make further progress:_x000a__x000a_1. Improve EUTERPE scalability on GPUs_x000a_1.1) Reshaping EUTERPE into a more modular structure (a library) enabling exchange of modules between EUTERPE, ORB5, and “mini-apps” and replacement of the modules by improved versions._x000a_1.2) Enable PETSc solver and FFT on GPU systems._x000a_1.3) Bring matrix generation for the solver on GPU._x000a_1.4) Allow more tasks to run asynchronously on CPU and GPU._x000a_1.5) Distribute solving for different fields over clones._x000a_2. Develop new methods and algorithms to enlarge the physics scope of the EUTERPE code (general models for delta B parallel) and increase its numerical stability."/>
    <s v="Prolongation from 2023"/>
  </r>
  <r>
    <x v="3"/>
    <s v="MPG"/>
    <x v="5"/>
    <x v="9"/>
    <s v="Ralf Kleiber"/>
    <n v="5"/>
    <n v="5"/>
    <s v="A. Singh"/>
    <s v="Implementing a massively parallel geometrical multigrid solver and expanding the knowledge of the conditioning properties of the gyrokinetic field equations in order to develop a preconditioner, is highly needed for EUTERPE."/>
    <s v="Spill-over from 2021/22/23"/>
  </r>
  <r>
    <x v="3"/>
    <s v="MPG"/>
    <x v="8"/>
    <x v="49"/>
    <s v="Eric Sonnendrücker"/>
    <n v="6"/>
    <n v="6"/>
    <s v="E. Poulsen"/>
    <s v="We ask for general support in our effort to improve the performance and scalability of the code. In particular, the following tasks have been identified:_x000a__x000a_1.) Improve on the performance of the code on GPUs: The code has recently been ported to GPU by leveraging the capabilities of our base-code AMReX and we ask for support in improving the performance, e.g. in data handling._x000a_2.)  The code needs an additional layer of parallelism by adding domain cloning on top of the domain decomposition parallelization already in place. We ask for support in this effort._x000a__x000a_Technical details of the code: The code is written in C++ and is based on the AMReX library which provides domain decomposition based on MPI and backends with OpenMP for CPU and CUDA-kernels for GPU._x000a_"/>
    <s v="Spill-over from 2023"/>
  </r>
  <r>
    <x v="3"/>
    <s v="MPG"/>
    <x v="7"/>
    <x v="25"/>
    <s v="Tobias Görler"/>
    <n v="6"/>
    <n v="3"/>
    <s v="S. Mochalskyy"/>
    <s v="Support for GPU porting on Intel-GPU and future AMD systems for GENE:_x000a_ During the last five years, GENE has undergone a major refactoring introducing object oriented structures for almost all of the compute kernels in the Vlasov equation. The latter have also been ported to CUDA based GPU architectures employing the gtensor library, a multi-dimensional array C++14 header-only library for hybrid GPU development[gtensor]. ACH support along these lines was already granted to start analyzing this approach and the source code with respect to efficiency and stream-lining in 2021. In 2022/2023, the focus is on porting new physics modules to GPU and prepare the code for future HPC systems in Europe. While great benefit could already be drawn from this support, it is clear that the integration of new physics modules will extend beyond 2023 and specialized manpower will be needed to tackle this challenge. Similarly, exploration and adaptations to new GPU hardware for a proper exploitation of future HPC architecture represents an on-going activity where expert knowledge as offered by the ACHs will be crucial._x000a_The detailed targets/milestones as continuation of previous activities read as follows:_x000a_(1) Porting of new physics modules - 2024_x000a_(2) Exploration of intel-GPU and future AMD architectures as preparation for future HPC systems in Europe - 2024"/>
    <s v="Prolongation from 2023"/>
  </r>
  <r>
    <x v="3"/>
    <s v="MPG"/>
    <x v="3"/>
    <x v="36"/>
    <s v="Omar Maj, Florian Hindenlang"/>
    <n v="11"/>
    <n v="11"/>
    <s v="T. Ribeiro"/>
    <s v="To support the features that are being developed within GVEC, we devise the following tasks:_x000a_a. Allow robust and quick integration of newly developed features: improve CI capabilities (build-run-regression checks), significantly extend the testing and simplify setup of new tests, to be compliant to EF standard software._x000a_b. Efficient coupling between GVEC and the external vacuum field solver as well as the coil field evaluation, both needed for free-boundary GVEC_x000a_c. Interface GVEC to an optimization framework"/>
    <s v="Prolongation from 2023"/>
  </r>
  <r>
    <x v="3"/>
    <s v="MPG"/>
    <x v="3"/>
    <x v="36"/>
    <s v="Omar Maj, Florian Hindenlang"/>
    <n v="1"/>
    <n v="1"/>
    <s v="T. Ribeiro"/>
    <s v="a. Allow robust and quick integration of newly developed features: improve CI capabilities (build-run-regression checks), significantly extend the testing and simplify setup of new tests, to be compliant to EF standard software."/>
    <s v="Spill-over from 2023"/>
  </r>
  <r>
    <x v="3"/>
    <s v="MPG"/>
    <x v="15"/>
    <x v="29"/>
    <s v="Matthias Hoelzl"/>
    <n v="12"/>
    <n v="12"/>
    <s v="I. Holod"/>
    <s v="JOREK is a fully implicit fluid code with numerous kinetic extensions. The kinetic particles have been ported to Nvidia-based GPU platforms already by TSVV 8 in 2023. Substantial work is needed to also port the fluid part to GPUs due to memory requirements and bandwidth needs. A re-write of the solver and preconditioner modules of JOREK in 2023 lead by MPG ACH has created the basis for this work along with numerous optimizations and first GPU tests. This work involves testing various possible algorithms on different architectures and find solutions that are also relevant for the next EUROfusion machine. Besides this, the task will involve support of the community regarding porting of the code to new HPC systems, new compilers, new library versions, etc. The task also includes aspects of iterative solver optimization by machine learning approaches to obtain optimal initial guesses and reduce the number of iterations. "/>
    <s v="Prolongation from 2023"/>
  </r>
  <r>
    <x v="3"/>
    <s v="MPG"/>
    <x v="4"/>
    <x v="4"/>
    <s v="Roman Hatzky"/>
    <n v="3"/>
    <n v="3"/>
    <s v="R. Hatzky"/>
    <s v="Management of ACH activities"/>
    <s v="rate agreed by the E-TASC SB"/>
  </r>
  <r>
    <x v="3"/>
    <s v="MPG"/>
    <x v="8"/>
    <x v="50"/>
    <s v="Alberto Bottino"/>
    <n v="7"/>
    <n v="7"/>
    <s v="A. Singh"/>
    <s v="PICLS uses the BSPLINES module for its solver in lower dimensions (1D and axisymmetric 2D). In 3D geometry, the memory footprint of the presently implemented field solver (serial) becomes prohibitive. At the same time, performance on massively parallel platforms has to remain scalable. This motivates the development of extensions of the field solver capabilities."/>
    <s v="Spill-over from 2021/22/23"/>
  </r>
  <r>
    <x v="3"/>
    <s v="MPG"/>
    <x v="20"/>
    <x v="53"/>
    <s v="Xin Wang"/>
    <n v="6"/>
    <n v="9"/>
    <s v="M. Lindqvist"/>
    <s v="STRUPHY is a hybrid MHD-kinetic finite element particle-in-cell (PIC) code that uses the framework of finite element exterior calculus (FEEC) for solving field equations. It is written in python and uses low-level Fortran kernels for code acceleration (coupling to python via f2py). While the PIC part of the code is already fully parallelized with a hybrid MPI/OpenMP approach (via mpi4py), the solution of large linear systems due to a fully implicit time stepping scheme is currently limited to one compute node. Therefore, it is required to speed up the solution of these linear systems by parallelization over multiple nodes and/or the usage of improved preconditioners (iterative solvers are used)."/>
    <s v="Spill-over from 2023"/>
  </r>
  <r>
    <x v="3"/>
    <s v="MPG"/>
    <x v="4"/>
    <x v="54"/>
    <s v="Roman Hatzky"/>
    <n v="3"/>
    <n v="3"/>
    <s v="M. Lindqvist"/>
    <s v="The training of the new team member will be done to improve his HPC skills"/>
    <s v="Complimentary activity to ENR MOD.01.MPG request on STRUPHY support"/>
  </r>
  <r>
    <x v="3"/>
    <s v="VTT"/>
    <x v="13"/>
    <x v="19"/>
    <s v="Nathan Cummings"/>
    <n v="2"/>
    <n v="2"/>
    <s v="NN"/>
    <s v="Simulation database: maintaining the server, service, DB and backup simDB "/>
    <s v="SimDB"/>
  </r>
  <r>
    <x v="3"/>
    <s v="VTT"/>
    <x v="10"/>
    <x v="21"/>
    <s v="Mathias Hoppe"/>
    <n v="4"/>
    <n v="4"/>
    <s v="Cattelan, Nurminen"/>
    <s v="Develop a new neural network to estimate Dreicer runaway generation extending the validity to more elements, in particular W"/>
    <m/>
  </r>
  <r>
    <x v="3"/>
    <s v="VTT"/>
    <x v="10"/>
    <x v="21"/>
    <s v="Mathias Hoppe"/>
    <n v="4"/>
    <n v="4"/>
    <s v="Järvinen"/>
    <s v="Continue work on Bayesian optimization, to extend the tool to more advanced simulations"/>
    <s v="We specifically request Aaro Järvinen."/>
  </r>
  <r>
    <x v="3"/>
    <s v="VTT"/>
    <x v="14"/>
    <x v="23"/>
    <m/>
    <n v="4"/>
    <n v="4"/>
    <s v="NN"/>
    <s v="Development of the catalogue-structured simulation repository (probably bases on EUDAT) is necessary. The preliminary work was done together with ACH-VTT (requirements formulated and focus-group from TSVV-5 side identified, previous experience summarised). ITER SimDB is supposed to be a very small subset, cross-indexed."/>
    <s v="Task description appeared later"/>
  </r>
  <r>
    <x v="3"/>
    <s v="VTT"/>
    <x v="14"/>
    <x v="48"/>
    <m/>
    <n v="4"/>
    <n v="12"/>
    <s v="Lappi"/>
    <s v="Further development and exploitation of the reduced EIRENE model called EIRON for testing of various domain decomposition and CPU load balancing schemes. Strong focus is to be put on the representative equivalent in EIRON of the full size EIRENE collisional-radiative models (CRMs) including all the data variety and amounts."/>
    <s v="Task description appeared later, change in pms based partially on discussions. Also addition of another code related to the EIRON project."/>
  </r>
  <r>
    <x v="3"/>
    <s v="VTT"/>
    <x v="8"/>
    <x v="49"/>
    <m/>
    <n v="6"/>
    <n v="6"/>
    <s v="Chone"/>
    <s v="Implementation of multilevel linear solvers and developing an interface to the Hypre solvers"/>
    <s v="We have an amrex expert, who should be familiar with the code. No discussions yet, as this task was on the rejected list of ACH-MPG"/>
  </r>
  <r>
    <x v="3"/>
    <s v="VTT"/>
    <x v="7"/>
    <x v="59"/>
    <s v="Tobias Görler"/>
    <n v="4"/>
    <n v="4"/>
    <s v="Jordan"/>
    <s v="Uncertainty quantification (UQ): A problem common to most of the TSVV01 codes is to assess the impact of the input parameter uncertainties associated to exp. measurements on the code outputs. In stiff profile regimes, this is particularly important to gradient-driven codes. But also flux-driven codes need to explore uncertainties, e.g., in the power deposition profiles._x000a__x000a_In GENE, efforts have so far focussed on forward-UQ and sparse-grid approaches [Farcas22] which, however, could still be improved in near-threshold regimes. Hence, the following exploratory projects could be envisioned:_x000a__x000a_(1) Identify alternative/extended sparse-grid approaches for forward-UQ that can easily handle critical gradients and develop       script-based solutions that could be interfaced with a number of codes (final goal)_x000a_                  and/or _x000a_(2) Explore feasibility of &quot;inverse-UQ&quot; techniques in established GK turbulence codes - much more difficult but highly relevant to proper validation of the codes/underlying model. "/>
    <s v="[Farcas22] IG. Farcaş et al., Commun Eng 1, 43 (2022)"/>
  </r>
  <r>
    <x v="3"/>
    <s v="VTT"/>
    <x v="7"/>
    <x v="13"/>
    <s v="Virginie Grandgirard"/>
    <n v="6"/>
    <n v="6"/>
    <s v="Cattelan, Nurminen"/>
    <s v="AI for numerical anomaly detection in GYSELA code – In this project we aim at using the already established anomaly detection method STFPM [Wan+21], with the more recent improvement of Discrepancy Scaling [MN23] to find numerical anomalies in the GYSELA simulations. This work initiated via ACH 2023 (6 PMs) shows promising results. This method has the advantage of requiring only examples with no anomalies for training, which tends to be easier to produce. In this initial work, the network correctly identifies a strong numerical anomaly. This first proof-of principle was carried out on a very limited dataset. The objective of this new proposal is to extend this work to multiple different runs with diverse anomaly examples. Two main extensions are envisaged for this purpose. The first one is to extend the STFPM technique to time series, making use of the fact that the simulations evolve over time. Since normal simulations tend to follow a pattern, this information could help inform the network of an anomaly faster than by considering each image as an independent datapoint. An idea is to apply convolutional recurrent neural networks, as suggested in [HK18], as these networks combine the strengths of Convolutional Neural Networks (CNNs) for extracting spatial features and Recurrent Neural Networks (RNNs) for capturing temporal dependencies. The second one is to extend this work from 2D to 5D, so as to be able to detect and localize anomalies in 5D distribution functions as evaluated in GYSELA. A trivial solution might be to take 2D slices in each directions but there is no guarantee that the anomaly maps will be correlated in the same dimension. Therefore, an appropriate topology extension is required. Each of the two approaches requires 6 PMs, leading to an overall demand for ACH-VTT support of 12 PMs for 2024."/>
    <s v="6 PM each from TSVV01+04 for a total of 12 pm_x000a__x000a_[HK18] Lichy Han and Maulik Kamdar. “MRI to MGMT: predicting methylation status in glioblastoma patients using convolutional recurrent neural networks”, (2018) doi: 10.1142/9789813235533_0031._x000a_[MN23] Juha Mylläri and Jukka K. Nurminen. “Discrepancy Scaling for Fast Unsupervised Anomaly Localization”, (2023) doi: 10.1109/COMPSAC57700.2023.00042._x000a_[Wan+21] Guodong Wang et al. “Student-Teacher Feature Pyramid Matching for Anomaly Detection”, (2021) The British Machine Vision Conference (BMVC). _x000a_"/>
  </r>
  <r>
    <x v="3"/>
    <s v="VTT"/>
    <x v="8"/>
    <x v="13"/>
    <s v="Virginie Grandgirard"/>
    <n v="6"/>
    <n v="6"/>
    <s v="Cattelan, Nurminen"/>
    <s v="AI for numerical anomaly detection in GYSELA code – In this project we aim at using the already established anomaly detection method STFPM [Wan+21], with the more recent improvement of Discrepancy Scaling [MN23] to find numerical anomalies in the GYSELA simulations. This work initiated via ACH 2023 (6 PMs) shows promising results. This method has the advantage of requiring only examples with no anomalies for training, which tends to be easier to produce. In this initial work, the network correctly identifies a strong numerical anomaly. This first proof-of principle was carried out on a very limited dataset. The objective of this new proposal is to extend this work to multiple different runs with diverse anomaly examples. Two main extensions are envisaged for this purpose. The first one is to extend the STFPM technique to time series, making use of the fact that the simulations evolve over time. Since normal simulations tend to follow a pattern, this information could help inform the network of an anomaly faster than by considering each image as an independent datapoint. An idea is to apply convolutional recurrent neural networks, as suggested in [HK18], as these networks combine the strengths of Convolutional Neural Networks (CNNs) for extracting spatial features and Recurrent Neural Networks (RNNs) for capturing temporal dependencies. The second one is to extend this work from 2D to 5D, so as to be able to detect and localize anomalies in 5D distribution functions as evaluated in GYSELA. A trivial solution might be to take 2D slices in each directions but there is no guarantee that the anomaly maps will be correlated in the same dimension. Therefore, an appropriate topology extension is required. Each of the two approaches requires 6 PMs, leading to an overall demand for ACH-VTT support of 12 PMs for 2024."/>
    <s v="6 PM each from TSVV01+04 for a total of 12 pm_x000a__x000a_[HK18] Lichy Han and Maulik Kamdar. “MRI to MGMT: predicting methylation status in glioblastoma patients using convolutional recurrent neural networks”, (2018) doi: 10.1142/9789813235533_0031._x000a_[MN23] Juha Mylläri and Jukka K. Nurminen. “Discrepancy Scaling for Fast Unsupervised Anomaly Localization”, (2023) doi: 10.1109/COMPSAC57700.2023.00042._x000a_[Wan+21] Guodong Wang et al. “Student-Teacher Feature Pyramid Matching for Anomaly Detection”, (2021) The British Machine Vision Conference (BMVC). _x000a_"/>
  </r>
  <r>
    <x v="3"/>
    <s v="VTT"/>
    <x v="13"/>
    <x v="26"/>
    <s v="Aaron Ho "/>
    <n v="2"/>
    <n v="2"/>
    <s v="NN"/>
    <s v="Improvement on validation metrics for simulated 0D,1D and 2D quantities against experimental data"/>
    <m/>
  </r>
  <r>
    <x v="3"/>
    <s v="VTT"/>
    <x v="13"/>
    <x v="26"/>
    <s v="Aaron Ho "/>
    <n v="5"/>
    <n v="7"/>
    <s v="Amnell"/>
    <s v="Bayesian optimization for physics driv-en problem"/>
    <m/>
  </r>
  <r>
    <x v="3"/>
    <s v="VTT"/>
    <x v="13"/>
    <x v="26"/>
    <s v="Aaron Ho "/>
    <n v="2"/>
    <n v="2"/>
    <s v="Chone"/>
    <s v="NN regression expertise for HPI2 "/>
    <m/>
  </r>
  <r>
    <x v="3"/>
    <s v="VTT"/>
    <x v="23"/>
    <x v="62"/>
    <s v="Raphael MITTEAU"/>
    <n v="1"/>
    <n v="1"/>
    <s v="NN"/>
    <s v="•_x0009_Code : Tensor flow based learning algorithms_x000a_•_x0009_Data management : annotated images and movies, organised and retrievable through MySQL _x000a_•_x0009_Dictionaries of labels "/>
    <s v="Working group :_x000a_LDAP “g2itmdl” (dl means data lake):"/>
  </r>
  <r>
    <x v="3"/>
    <s v="VTT"/>
    <x v="4"/>
    <x v="4"/>
    <s v="Frederic Granberg"/>
    <n v="3"/>
    <n v="3"/>
    <s v="Granberg"/>
    <s v="management of ACH activities"/>
    <s v="rate agrred by the E-TASC SB"/>
  </r>
  <r>
    <x v="3"/>
    <s v="VTT"/>
    <x v="2"/>
    <x v="63"/>
    <s v="Svetlana Ratynskaia"/>
    <n v="3"/>
    <n v="3"/>
    <s v="Chone"/>
    <s v="HPC optimization (domain decomposition) and implementation of simulation restart option"/>
    <s v="Continuation of ongoing project"/>
  </r>
  <r>
    <x v="3"/>
    <s v="VTT"/>
    <x v="6"/>
    <x v="14"/>
    <s v="Thomas Hayward-Schneider"/>
    <n v="4"/>
    <n v="6"/>
    <s v="NN"/>
    <s v="Port ORB5 to LUMI:_x000a_ORB5 shall compile and run on LUMI using OpenMP (all the testcases, with performance measurements)"/>
    <s v="Similar task has already been accomplished by VTT for other E-TASC codes https://wiki.euro-fusion.org/wiki/ACH-05 _x000a__x000a_VTT-ACH should cooperate with EPFL-ACH which has already done some work on the OpenMP-Offload required for the porting."/>
  </r>
  <r>
    <x v="3"/>
    <s v="VTT"/>
    <x v="2"/>
    <x v="64"/>
    <s v="Udo von Toussaint"/>
    <n v="3"/>
    <n v="3"/>
    <s v="Åström"/>
    <s v="HPC optimization"/>
    <m/>
  </r>
  <r>
    <x v="3"/>
    <s v="VTT"/>
    <x v="24"/>
    <x v="16"/>
    <s v="Sven Wiesen "/>
    <n v="4.2"/>
    <n v="4"/>
    <s v="NN"/>
    <s v="Collecting and formatting high volumes of fusion data for ML applications is very labour intensive, often taking weeks of scouring wikis/handbooks and using the available APIs, which are typically specific to each fusion device. A solution would be an automated software or process that enables fast and accurate data transfer from relevant databases directly to an ML readable format. In 2023, the high level overview for such a software infrastructure was revied and documented in Data Platform for Accelerating Machine Learning Workflows on Fusion Data (helsinki.fi) by ACH-05. The proposal for 2024 is to continue this work with more focus now on practical application to the specific ML research objectives of the ENR-MOD-01-FZJ. The plan is to support establishment of clean set of deliverables from the ENR-project.  (https://helda.helsinki.fi/items/a8cb5717-c47c-498e-8cbc-3c995d7badf9)"/>
    <s v="Support needed in early 2024 to establish the deliverables of the ENR-project (comes to an end April 2024)."/>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A8E1BD3-8C5A-428B-A59A-90A3D4A72479}" name="PivotTable2" cacheId="5"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5">
  <location ref="A3:B29" firstHeaderRow="1" firstDataRow="1" firstDataCol="1" rowPageCount="1" colPageCount="1"/>
  <pivotFields count="10">
    <pivotField axis="axisPage" multipleItemSelectionAllowed="1" showAll="0">
      <items count="5">
        <item x="0"/>
        <item x="1"/>
        <item x="2"/>
        <item x="3"/>
        <item t="default"/>
      </items>
    </pivotField>
    <pivotField showAll="0"/>
    <pivotField axis="axisRow" showAll="0">
      <items count="30">
        <item x="4"/>
        <item x="12"/>
        <item x="17"/>
        <item x="24"/>
        <item m="1" x="26"/>
        <item x="16"/>
        <item x="20"/>
        <item x="21"/>
        <item x="22"/>
        <item x="19"/>
        <item x="18"/>
        <item x="7"/>
        <item x="9"/>
        <item x="0"/>
        <item x="8"/>
        <item x="14"/>
        <item x="11"/>
        <item x="2"/>
        <item x="15"/>
        <item x="10"/>
        <item x="6"/>
        <item x="13"/>
        <item x="3"/>
        <item x="5"/>
        <item x="1"/>
        <item m="1" x="28"/>
        <item m="1" x="27"/>
        <item m="1" x="25"/>
        <item x="23"/>
        <item t="default"/>
      </items>
    </pivotField>
    <pivotField showAll="0"/>
    <pivotField showAll="0"/>
    <pivotField showAll="0"/>
    <pivotField dataField="1" showAll="0"/>
    <pivotField showAll="0"/>
    <pivotField showAll="0"/>
    <pivotField showAll="0"/>
  </pivotFields>
  <rowFields count="1">
    <field x="2"/>
  </rowFields>
  <rowItems count="26">
    <i>
      <x/>
    </i>
    <i>
      <x v="1"/>
    </i>
    <i>
      <x v="2"/>
    </i>
    <i>
      <x v="3"/>
    </i>
    <i>
      <x v="5"/>
    </i>
    <i>
      <x v="6"/>
    </i>
    <i>
      <x v="7"/>
    </i>
    <i>
      <x v="8"/>
    </i>
    <i>
      <x v="9"/>
    </i>
    <i>
      <x v="10"/>
    </i>
    <i>
      <x v="11"/>
    </i>
    <i>
      <x v="12"/>
    </i>
    <i>
      <x v="13"/>
    </i>
    <i>
      <x v="14"/>
    </i>
    <i>
      <x v="15"/>
    </i>
    <i>
      <x v="16"/>
    </i>
    <i>
      <x v="17"/>
    </i>
    <i>
      <x v="18"/>
    </i>
    <i>
      <x v="19"/>
    </i>
    <i>
      <x v="20"/>
    </i>
    <i>
      <x v="21"/>
    </i>
    <i>
      <x v="22"/>
    </i>
    <i>
      <x v="23"/>
    </i>
    <i>
      <x v="24"/>
    </i>
    <i>
      <x v="28"/>
    </i>
    <i t="grand">
      <x/>
    </i>
  </rowItems>
  <colItems count="1">
    <i/>
  </colItems>
  <pageFields count="1">
    <pageField fld="0" hier="-1"/>
  </pageFields>
  <dataFields count="1">
    <dataField name="Sum of PM's assigned" fld="6" baseField="0" baseItem="0" numFmtId="164"/>
  </dataFields>
  <formats count="3">
    <format dxfId="13">
      <pivotArea outline="0" collapsedLevelsAreSubtotals="1" fieldPosition="0"/>
    </format>
    <format dxfId="12">
      <pivotArea field="2" type="button" dataOnly="0" labelOnly="1" outline="0" axis="axisRow" fieldPosition="0"/>
    </format>
    <format dxfId="11">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E386C5F-136F-4ED8-AC93-CC0DB5BCD7CF}" name="PivotTable3" cacheId="5"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0">
  <location ref="A3:B69" firstHeaderRow="1" firstDataRow="1" firstDataCol="1"/>
  <pivotFields count="10">
    <pivotField showAll="0"/>
    <pivotField showAll="0"/>
    <pivotField showAll="0"/>
    <pivotField axis="axisRow" showAll="0">
      <items count="71">
        <item x="17"/>
        <item x="37"/>
        <item x="7"/>
        <item x="18"/>
        <item x="0"/>
        <item x="1"/>
        <item x="8"/>
        <item x="35"/>
        <item x="19"/>
        <item x="20"/>
        <item x="21"/>
        <item x="22"/>
        <item x="23"/>
        <item x="2"/>
        <item x="24"/>
        <item x="9"/>
        <item x="10"/>
        <item m="1" x="67"/>
        <item x="11"/>
        <item x="49"/>
        <item x="25"/>
        <item x="12"/>
        <item x="36"/>
        <item x="13"/>
        <item x="45"/>
        <item x="26"/>
        <item m="1" x="68"/>
        <item x="27"/>
        <item x="38"/>
        <item x="28"/>
        <item x="29"/>
        <item x="3"/>
        <item x="55"/>
        <item x="47"/>
        <item x="4"/>
        <item x="30"/>
        <item x="31"/>
        <item x="14"/>
        <item x="50"/>
        <item x="39"/>
        <item x="32"/>
        <item x="40"/>
        <item x="51"/>
        <item x="33"/>
        <item x="52"/>
        <item x="34"/>
        <item x="15"/>
        <item x="42"/>
        <item x="5"/>
        <item x="6"/>
        <item x="53"/>
        <item x="54"/>
        <item x="16"/>
        <item x="41"/>
        <item x="43"/>
        <item m="1" x="69"/>
        <item x="46"/>
        <item x="48"/>
        <item x="44"/>
        <item m="1" x="65"/>
        <item x="56"/>
        <item x="57"/>
        <item x="58"/>
        <item x="59"/>
        <item m="1" x="66"/>
        <item x="60"/>
        <item x="61"/>
        <item x="62"/>
        <item x="63"/>
        <item x="64"/>
        <item t="default"/>
      </items>
    </pivotField>
    <pivotField showAll="0"/>
    <pivotField showAll="0"/>
    <pivotField dataField="1" showAll="0"/>
    <pivotField showAll="0"/>
    <pivotField showAll="0"/>
    <pivotField showAll="0"/>
  </pivotFields>
  <rowFields count="1">
    <field x="3"/>
  </rowFields>
  <rowItems count="66">
    <i>
      <x/>
    </i>
    <i>
      <x v="1"/>
    </i>
    <i>
      <x v="2"/>
    </i>
    <i>
      <x v="3"/>
    </i>
    <i>
      <x v="4"/>
    </i>
    <i>
      <x v="5"/>
    </i>
    <i>
      <x v="6"/>
    </i>
    <i>
      <x v="7"/>
    </i>
    <i>
      <x v="8"/>
    </i>
    <i>
      <x v="9"/>
    </i>
    <i>
      <x v="10"/>
    </i>
    <i>
      <x v="11"/>
    </i>
    <i>
      <x v="12"/>
    </i>
    <i>
      <x v="13"/>
    </i>
    <i>
      <x v="14"/>
    </i>
    <i>
      <x v="15"/>
    </i>
    <i>
      <x v="16"/>
    </i>
    <i>
      <x v="18"/>
    </i>
    <i>
      <x v="19"/>
    </i>
    <i>
      <x v="20"/>
    </i>
    <i>
      <x v="21"/>
    </i>
    <i>
      <x v="22"/>
    </i>
    <i>
      <x v="23"/>
    </i>
    <i>
      <x v="24"/>
    </i>
    <i>
      <x v="25"/>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6"/>
    </i>
    <i>
      <x v="57"/>
    </i>
    <i>
      <x v="58"/>
    </i>
    <i>
      <x v="60"/>
    </i>
    <i>
      <x v="61"/>
    </i>
    <i>
      <x v="62"/>
    </i>
    <i>
      <x v="63"/>
    </i>
    <i>
      <x v="65"/>
    </i>
    <i>
      <x v="66"/>
    </i>
    <i>
      <x v="67"/>
    </i>
    <i>
      <x v="68"/>
    </i>
    <i>
      <x v="69"/>
    </i>
    <i t="grand">
      <x/>
    </i>
  </rowItems>
  <colItems count="1">
    <i/>
  </colItems>
  <dataFields count="1">
    <dataField name="Sum of PM's assigned" fld="6" baseField="0" baseItem="0"/>
  </dataFields>
  <chartFormats count="1">
    <chartFormat chart="9"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J412" totalsRowShown="0" headerRowDxfId="63" dataDxfId="61" headerRowBorderDxfId="62" tableBorderDxfId="60">
  <autoFilter ref="A1:J412" xr:uid="{00000000-0009-0000-0100-000001000000}"/>
  <tableColumns count="10">
    <tableColumn id="3" xr3:uid="{8018DE35-1EA2-42BF-B460-AB7DA137838C}" name="Year" dataDxfId="59"/>
    <tableColumn id="10" xr3:uid="{00000000-0010-0000-0000-00000A000000}" name="ACH" dataDxfId="58" totalsRowDxfId="57"/>
    <tableColumn id="11" xr3:uid="{00000000-0010-0000-0000-00000B000000}" name="Customer Project/WP" dataDxfId="56" totalsRowDxfId="55"/>
    <tableColumn id="1" xr3:uid="{00000000-0010-0000-0000-000001000000}" name="Code" dataDxfId="54" totalsRowDxfId="53"/>
    <tableColumn id="2" xr3:uid="{00000000-0010-0000-0000-000002000000}" name="Project Coordinator" dataDxfId="52" totalsRowDxfId="51"/>
    <tableColumn id="5" xr3:uid="{00000000-0010-0000-0000-000005000000}" name="PM's requested " dataDxfId="50" totalsRowDxfId="49"/>
    <tableColumn id="6" xr3:uid="{00000000-0010-0000-0000-000006000000}" name="PM's assigned" dataDxfId="48" totalsRowDxfId="47"/>
    <tableColumn id="7" xr3:uid="{00000000-0010-0000-0000-000007000000}" name="ACH team members" dataDxfId="46" totalsRowDxfId="45"/>
    <tableColumn id="8" xr3:uid="{00000000-0010-0000-0000-000008000000}" name="Tasks description" dataDxfId="44" totalsRowDxfId="43"/>
    <tableColumn id="9" xr3:uid="{00000000-0010-0000-0000-000009000000}" name="Comments" dataDxfId="42" totalsRowDxfId="41"/>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C82F29B-9396-43FF-BFBF-A2B63442A878}" name="Table2" displayName="Table2" ref="A1:L27" totalsRowCount="1" headerRowDxfId="40" dataDxfId="39" totalsRowDxfId="38">
  <autoFilter ref="A1:L26" xr:uid="{3C82F29B-9396-43FF-BFBF-A2B63442A878}">
    <filterColumn colId="1">
      <filters>
        <filter val="2024"/>
      </filters>
    </filterColumn>
  </autoFilter>
  <sortState xmlns:xlrd2="http://schemas.microsoft.com/office/spreadsheetml/2017/richdata2" ref="A2:L26">
    <sortCondition ref="A1:A26"/>
  </sortState>
  <tableColumns count="12">
    <tableColumn id="1" xr3:uid="{5C019E86-25D7-480A-9524-0F765F32F2EC}" name="ACH" dataDxfId="37" totalsRowDxfId="36"/>
    <tableColumn id="11" xr3:uid="{113CD22D-AD39-4A11-BDA1-74439BEB2664}" name="Year" dataDxfId="35" totalsRowDxfId="34"/>
    <tableColumn id="2" xr3:uid="{D09B03A0-9142-48F6-AC2B-410485C86DA1}" name="Planned Resources_x000a_(as in IMS)" totalsRowFunction="custom" dataDxfId="33" totalsRowDxfId="32">
      <totalsRowFormula>SUBTOTAL(9,Table2[Planned Resources
(as in IMS)])</totalsRowFormula>
    </tableColumn>
    <tableColumn id="13" xr3:uid="{15DD1404-85C7-4055-B2E6-E1DBA1ADA1E6}" name="Relocation of resources from previous year_x000a_(requested by PIs)" dataDxfId="31" totalsRowDxfId="30"/>
    <tableColumn id="3" xr3:uid="{2AF41162-2CA2-48CC-A59D-A9ECE4A66DE0}" name="Management" totalsRowFunction="custom" dataDxfId="29" totalsRowDxfId="28">
      <calculatedColumnFormula>SUMIFS(Table1[PM''s assigned],Table1[Code], "management",Table1[ACH],Table2[[#This Row],[ACH]], Table1[Year],Table2[[#This Row],[Year]])</calculatedColumnFormula>
      <totalsRowFormula>SUBTOTAL(9,Table2[Management])</totalsRowFormula>
    </tableColumn>
    <tableColumn id="4" xr3:uid="{E442A162-22E3-43B3-9B2E-E03838458523}" name="TSVVs" totalsRowFunction="custom" dataDxfId="27" totalsRowDxfId="26">
      <calculatedColumnFormula>SUMIFS(Table1[PM''s assigned],Table1[Customer Project/WP], "TSVV*",Table1[ACH],Table2[[#This Row],[ACH]], Table1[Year],Table2[[#This Row],[Year]])</calculatedColumnFormula>
      <totalsRowFormula>SUBTOTAL(9,Table2[TSVVs])</totalsRowFormula>
    </tableColumn>
    <tableColumn id="5" xr3:uid="{7C1F568A-DDCA-459D-8569-4C2425464E84}" name="ENR" totalsRowFunction="custom" dataDxfId="25" totalsRowDxfId="24">
      <calculatedColumnFormula>SUMIFS(Table1[PM''s assigned],Table1[Customer Project/WP], "ENR*",Table1[ACH],Table2[[#This Row],[ACH]], Table1[Year],Table2[[#This Row],[Year]])</calculatedColumnFormula>
      <totalsRowFormula>SUBTOTAL(9,Table2[ENR])</totalsRowFormula>
    </tableColumn>
    <tableColumn id="6" xr3:uid="{BED3F96F-4460-413A-BCAD-6F84899155D3}" name="MAT" totalsRowFunction="custom" dataDxfId="23" totalsRowDxfId="22">
      <calculatedColumnFormula>SUMIFS(Table1[PM''s assigned],Table1[Customer Project/WP], "MAT*",Table1[ACH],Table2[[#This Row],[ACH]], Table1[Year],Table2[[#This Row],[Year]])</calculatedColumnFormula>
      <totalsRowFormula>SUBTOTAL(9,Table2[MAT])</totalsRowFormula>
    </tableColumn>
    <tableColumn id="7" xr3:uid="{F1235A9A-F825-49E9-BCC4-DF8EBEB99678}" name="PrIO" totalsRowFunction="custom" dataDxfId="21" totalsRowDxfId="20">
      <calculatedColumnFormula>SUMIFS(Table1[PM''s assigned],Table1[Customer Project/WP], "PrIO*",Table1[ACH],Table2[[#This Row],[ACH]], Table1[Year],Table2[[#This Row],[Year]])</calculatedColumnFormula>
      <totalsRowFormula>SUBTOTAL(9,Table2[PrIO])</totalsRowFormula>
    </tableColumn>
    <tableColumn id="8" xr3:uid="{C09AB649-6B8F-4CC5-A272-8C468277971B}" name="TE" totalsRowFunction="custom" dataDxfId="19" totalsRowDxfId="18">
      <calculatedColumnFormula>SUMIFS(Table1[PM''s assigned],Table1[Customer Project/WP], "TE*",Table1[ACH],Table2[[#This Row],[ACH]], Table1[Year],Table2[[#This Row],[Year]])</calculatedColumnFormula>
      <totalsRowFormula>SUBTOTAL(9,Table2[TE])</totalsRowFormula>
    </tableColumn>
    <tableColumn id="9" xr3:uid="{2CC03958-B0C7-475F-8697-7FC21AE8F968}" name="OTHER" totalsRowFunction="custom" dataDxfId="17" totalsRowDxfId="16">
      <calculatedColumnFormula>SUMIFS(Table1[PM''s assigned],Table1[Code], "&lt;&gt;management",Table1[Customer Project/WP], "&lt;&gt;TSVV*",Table1[Customer Project/WP], "&lt;&gt;ENR*",Table1[Customer Project/WP], "&lt;&gt;MAT*",Table1[Customer Project/WP], "&lt;&gt;PrIO*",Table1[Customer Project/WP], "&lt;&gt;TE*",Table1[ACH],Table2[[#This Row],[ACH]], Table1[Year],Table2[[#This Row],[Year]])</calculatedColumnFormula>
      <totalsRowFormula>SUBTOTAL(9,Table2[OTHER])</totalsRowFormula>
    </tableColumn>
    <tableColumn id="10" xr3:uid="{97860D6E-D909-45E3-B25E-A18B509A17AB}" name="Balance" totalsRowFunction="custom" dataDxfId="15" totalsRowDxfId="14">
      <calculatedColumnFormula>SUM(Table2[[#This Row],[Planned Resources
(as in IMS)]:[Relocation of resources from previous year
(requested by PIs)]])-SUM(Table2[[#This Row],[Management]:[OTHER]])</calculatedColumnFormula>
      <totalsRowFormula>SUBTOTAL(9,Table2[Balance])</totalsRowFormula>
    </tableColumn>
  </tableColumns>
  <tableStyleInfo name="TableStyleLight10"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410E9D-FDFB-41E1-8332-E4F52F788990}" name="Table3" displayName="Table3" ref="D3:G17" totalsRowShown="0" headerRowDxfId="10">
  <autoFilter ref="D3:G17" xr:uid="{BA410E9D-FDFB-41E1-8332-E4F52F788990}"/>
  <sortState xmlns:xlrd2="http://schemas.microsoft.com/office/spreadsheetml/2017/richdata2" ref="D4:G17">
    <sortCondition ref="D3:D17"/>
  </sortState>
  <tableColumns count="4">
    <tableColumn id="1" xr3:uid="{063D3E3F-077F-44C9-9E8D-68BE9865B610}" name="TSVV" dataDxfId="9"/>
    <tableColumn id="2" xr3:uid="{E40EC717-D963-42AE-8EE3-76060D70BDD7}" name="Foreseen ACH manpower _x000a_(proposal)" dataDxfId="8"/>
    <tableColumn id="3" xr3:uid="{C2BCFA27-2D6B-41D6-B9FC-B0A1A05B5862}" name="Allocated ACH manpower " dataDxfId="7">
      <calculatedColumnFormula>SUMIFS(B4:B26,A4:A26,Table3[[#This Row],[TSVV]])</calculatedColumnFormula>
    </tableColumn>
    <tableColumn id="4" xr3:uid="{A16557A2-348D-4468-9F90-8F9673D98EC8}" name="%" dataDxfId="6">
      <calculatedColumnFormula>Table3[[#This Row],[Allocated ACH manpower ]]/Table3[[#This Row],[Foreseen ACH manpower 
(proposal)]]*100</calculatedColumnFormula>
    </tableColumn>
  </tableColumns>
  <tableStyleInfo name="TableStyleMedium3"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12"/>
  <sheetViews>
    <sheetView zoomScale="85" zoomScaleNormal="85" workbookViewId="0">
      <pane xSplit="1" ySplit="1" topLeftCell="B11" activePane="bottomRight" state="frozen"/>
      <selection pane="topRight" activeCell="B1" sqref="B1"/>
      <selection pane="bottomLeft" activeCell="A7" sqref="A7"/>
      <selection pane="bottomRight" activeCell="C286" sqref="C286"/>
    </sheetView>
  </sheetViews>
  <sheetFormatPr defaultColWidth="20.7109375" defaultRowHeight="15" customHeight="1" x14ac:dyDescent="0.2"/>
  <cols>
    <col min="1" max="1" width="14.140625" style="22" customWidth="1"/>
    <col min="2" max="2" width="18.28515625" customWidth="1"/>
    <col min="3" max="3" width="23.5703125" style="41" customWidth="1"/>
    <col min="4" max="4" width="19.5703125" style="2" customWidth="1"/>
    <col min="5" max="5" width="10.7109375" customWidth="1"/>
    <col min="6" max="6" width="12.5703125" customWidth="1"/>
    <col min="7" max="7" width="14.85546875" style="28" customWidth="1"/>
    <col min="8" max="8" width="33.42578125" customWidth="1"/>
    <col min="9" max="9" width="79.140625" customWidth="1"/>
  </cols>
  <sheetData>
    <row r="1" spans="1:10" s="45" customFormat="1" ht="30" customHeight="1" x14ac:dyDescent="0.2">
      <c r="A1" s="42" t="s">
        <v>315</v>
      </c>
      <c r="B1" s="40" t="s">
        <v>71</v>
      </c>
      <c r="C1" s="40" t="s">
        <v>190</v>
      </c>
      <c r="D1" s="43" t="s">
        <v>189</v>
      </c>
      <c r="E1" s="40" t="s">
        <v>0</v>
      </c>
      <c r="F1" s="40" t="s">
        <v>3</v>
      </c>
      <c r="G1" s="40" t="s">
        <v>316</v>
      </c>
      <c r="H1" s="40" t="s">
        <v>2</v>
      </c>
      <c r="I1" s="40" t="s">
        <v>132</v>
      </c>
      <c r="J1" s="44" t="s">
        <v>1</v>
      </c>
    </row>
    <row r="2" spans="1:10" ht="15" customHeight="1" x14ac:dyDescent="0.2">
      <c r="A2" s="23">
        <v>2021</v>
      </c>
      <c r="B2" s="38" t="s">
        <v>149</v>
      </c>
      <c r="C2" s="11" t="s">
        <v>74</v>
      </c>
      <c r="D2" s="6" t="s">
        <v>188</v>
      </c>
      <c r="E2" s="5"/>
      <c r="F2" s="29">
        <v>6</v>
      </c>
      <c r="G2" s="25">
        <v>0</v>
      </c>
      <c r="H2" s="7" t="s">
        <v>318</v>
      </c>
      <c r="I2" s="5" t="s">
        <v>322</v>
      </c>
      <c r="J2" s="5" t="s">
        <v>323</v>
      </c>
    </row>
    <row r="3" spans="1:10" ht="15" customHeight="1" x14ac:dyDescent="0.2">
      <c r="A3" s="23">
        <v>2021</v>
      </c>
      <c r="B3" s="38" t="s">
        <v>149</v>
      </c>
      <c r="C3" s="11" t="s">
        <v>184</v>
      </c>
      <c r="D3" s="6" t="s">
        <v>196</v>
      </c>
      <c r="E3" s="5"/>
      <c r="F3" s="29">
        <v>6</v>
      </c>
      <c r="G3" s="25">
        <v>0</v>
      </c>
      <c r="H3" s="7" t="s">
        <v>176</v>
      </c>
      <c r="I3" s="5" t="s">
        <v>330</v>
      </c>
      <c r="J3" s="5" t="s">
        <v>331</v>
      </c>
    </row>
    <row r="4" spans="1:10" ht="15" customHeight="1" x14ac:dyDescent="0.2">
      <c r="A4" s="23">
        <v>2021</v>
      </c>
      <c r="B4" s="38" t="s">
        <v>149</v>
      </c>
      <c r="C4" s="11" t="s">
        <v>56</v>
      </c>
      <c r="D4" s="6" t="s">
        <v>206</v>
      </c>
      <c r="E4" s="5"/>
      <c r="F4" s="29">
        <v>1.5</v>
      </c>
      <c r="G4" s="25">
        <v>3.5</v>
      </c>
      <c r="H4" s="7" t="s">
        <v>163</v>
      </c>
      <c r="I4" s="5" t="s">
        <v>324</v>
      </c>
      <c r="J4" s="5" t="s">
        <v>325</v>
      </c>
    </row>
    <row r="5" spans="1:10" ht="15" customHeight="1" x14ac:dyDescent="0.2">
      <c r="A5" s="23">
        <v>2021</v>
      </c>
      <c r="B5" s="38" t="s">
        <v>149</v>
      </c>
      <c r="C5" s="11" t="s">
        <v>58</v>
      </c>
      <c r="D5" s="6" t="s">
        <v>208</v>
      </c>
      <c r="E5" s="5"/>
      <c r="F5" s="29">
        <v>1</v>
      </c>
      <c r="G5" s="25">
        <v>0</v>
      </c>
      <c r="H5" s="7" t="s">
        <v>319</v>
      </c>
      <c r="I5" s="5" t="s">
        <v>328</v>
      </c>
      <c r="J5" s="5" t="s">
        <v>325</v>
      </c>
    </row>
    <row r="6" spans="1:10" ht="15" customHeight="1" x14ac:dyDescent="0.2">
      <c r="A6" s="23">
        <v>2021</v>
      </c>
      <c r="B6" s="19" t="s">
        <v>149</v>
      </c>
      <c r="C6" s="11" t="s">
        <v>71</v>
      </c>
      <c r="D6" s="6" t="s">
        <v>261</v>
      </c>
      <c r="E6" s="5"/>
      <c r="F6" s="29">
        <v>15</v>
      </c>
      <c r="G6" s="25">
        <v>1.5</v>
      </c>
      <c r="H6" s="7" t="s">
        <v>260</v>
      </c>
      <c r="I6" s="4" t="s">
        <v>265</v>
      </c>
      <c r="J6" s="5" t="s">
        <v>321</v>
      </c>
    </row>
    <row r="7" spans="1:10" ht="15" customHeight="1" x14ac:dyDescent="0.2">
      <c r="A7" s="23">
        <v>2021</v>
      </c>
      <c r="B7" s="38" t="s">
        <v>149</v>
      </c>
      <c r="C7" s="11" t="s">
        <v>56</v>
      </c>
      <c r="D7" s="6" t="s">
        <v>317</v>
      </c>
      <c r="E7" s="5"/>
      <c r="F7" s="29">
        <v>1.2</v>
      </c>
      <c r="G7" s="25">
        <v>4</v>
      </c>
      <c r="H7" s="7" t="s">
        <v>163</v>
      </c>
      <c r="I7" s="5" t="s">
        <v>326</v>
      </c>
      <c r="J7" s="5" t="s">
        <v>327</v>
      </c>
    </row>
    <row r="8" spans="1:10" ht="15" customHeight="1" x14ac:dyDescent="0.2">
      <c r="A8" s="23">
        <v>2021</v>
      </c>
      <c r="B8" s="38" t="s">
        <v>149</v>
      </c>
      <c r="C8" s="11" t="s">
        <v>59</v>
      </c>
      <c r="D8" s="6" t="s">
        <v>218</v>
      </c>
      <c r="E8" s="5"/>
      <c r="F8" s="29">
        <v>8</v>
      </c>
      <c r="G8" s="25">
        <v>4</v>
      </c>
      <c r="H8" s="7" t="s">
        <v>320</v>
      </c>
      <c r="I8" s="5" t="s">
        <v>329</v>
      </c>
      <c r="J8" s="5"/>
    </row>
    <row r="9" spans="1:10" ht="15" customHeight="1" x14ac:dyDescent="0.2">
      <c r="A9" s="23">
        <v>2021</v>
      </c>
      <c r="B9" s="38" t="s">
        <v>99</v>
      </c>
      <c r="C9" s="11" t="s">
        <v>58</v>
      </c>
      <c r="D9" s="6" t="s">
        <v>86</v>
      </c>
      <c r="E9" s="5"/>
      <c r="F9" s="29">
        <v>3</v>
      </c>
      <c r="G9" s="25">
        <v>0</v>
      </c>
      <c r="H9" s="7" t="s">
        <v>355</v>
      </c>
      <c r="I9" s="5" t="s">
        <v>365</v>
      </c>
      <c r="J9" s="5"/>
    </row>
    <row r="10" spans="1:10" ht="15" customHeight="1" x14ac:dyDescent="0.2">
      <c r="A10" s="23">
        <v>2021</v>
      </c>
      <c r="B10" s="38" t="s">
        <v>99</v>
      </c>
      <c r="C10" s="11" t="s">
        <v>58</v>
      </c>
      <c r="D10" s="6" t="s">
        <v>88</v>
      </c>
      <c r="E10" s="5"/>
      <c r="F10" s="29">
        <v>2.5</v>
      </c>
      <c r="G10" s="25">
        <v>2</v>
      </c>
      <c r="H10" s="7" t="s">
        <v>355</v>
      </c>
      <c r="I10" s="5" t="s">
        <v>366</v>
      </c>
      <c r="J10" s="5"/>
    </row>
    <row r="11" spans="1:10" ht="15" customHeight="1" x14ac:dyDescent="0.2">
      <c r="A11" s="23">
        <v>2021</v>
      </c>
      <c r="B11" s="38" t="s">
        <v>99</v>
      </c>
      <c r="C11" s="11" t="s">
        <v>73</v>
      </c>
      <c r="D11" s="6" t="s">
        <v>91</v>
      </c>
      <c r="E11" s="5"/>
      <c r="F11" s="29">
        <v>2</v>
      </c>
      <c r="G11" s="25">
        <v>0.5</v>
      </c>
      <c r="H11" s="7" t="s">
        <v>352</v>
      </c>
      <c r="I11" s="5" t="s">
        <v>360</v>
      </c>
      <c r="J11" s="5"/>
    </row>
    <row r="12" spans="1:10" ht="15" customHeight="1" x14ac:dyDescent="0.2">
      <c r="A12" s="23">
        <v>2021</v>
      </c>
      <c r="B12" s="38" t="s">
        <v>99</v>
      </c>
      <c r="C12" s="11" t="s">
        <v>59</v>
      </c>
      <c r="D12" s="6" t="s">
        <v>91</v>
      </c>
      <c r="E12" s="5"/>
      <c r="F12" s="29">
        <v>2</v>
      </c>
      <c r="G12" s="25">
        <v>0</v>
      </c>
      <c r="H12" s="7" t="s">
        <v>357</v>
      </c>
      <c r="I12" s="5" t="s">
        <v>369</v>
      </c>
      <c r="J12" s="5"/>
    </row>
    <row r="13" spans="1:10" ht="15" customHeight="1" x14ac:dyDescent="0.2">
      <c r="A13" s="23">
        <v>2021</v>
      </c>
      <c r="B13" s="38" t="s">
        <v>99</v>
      </c>
      <c r="C13" s="11" t="s">
        <v>74</v>
      </c>
      <c r="D13" s="6" t="s">
        <v>424</v>
      </c>
      <c r="E13" s="5"/>
      <c r="F13" s="29">
        <v>1.5</v>
      </c>
      <c r="G13" s="25">
        <v>0.5</v>
      </c>
      <c r="H13" s="3"/>
      <c r="I13" s="4"/>
      <c r="J13" s="49" t="s">
        <v>450</v>
      </c>
    </row>
    <row r="14" spans="1:10" ht="15" customHeight="1" x14ac:dyDescent="0.2">
      <c r="A14" s="23">
        <v>2021</v>
      </c>
      <c r="B14" s="38" t="s">
        <v>99</v>
      </c>
      <c r="C14" s="11" t="s">
        <v>74</v>
      </c>
      <c r="D14" s="6" t="s">
        <v>78</v>
      </c>
      <c r="E14" s="5"/>
      <c r="F14" s="29">
        <v>1.5</v>
      </c>
      <c r="G14" s="25">
        <v>0.5</v>
      </c>
      <c r="H14" s="3"/>
      <c r="I14" s="4"/>
      <c r="J14" s="49" t="s">
        <v>450</v>
      </c>
    </row>
    <row r="15" spans="1:10" ht="15" customHeight="1" x14ac:dyDescent="0.2">
      <c r="A15" s="23">
        <v>2021</v>
      </c>
      <c r="B15" s="38" t="s">
        <v>99</v>
      </c>
      <c r="C15" s="11" t="s">
        <v>74</v>
      </c>
      <c r="D15" s="6" t="s">
        <v>78</v>
      </c>
      <c r="E15" s="5"/>
      <c r="F15" s="29">
        <v>1.2</v>
      </c>
      <c r="G15" s="25">
        <v>1</v>
      </c>
      <c r="H15" s="7" t="s">
        <v>352</v>
      </c>
      <c r="I15" s="5" t="s">
        <v>362</v>
      </c>
      <c r="J15" s="5"/>
    </row>
    <row r="16" spans="1:10" s="1" customFormat="1" ht="15" customHeight="1" x14ac:dyDescent="0.2">
      <c r="A16" s="23">
        <v>2021</v>
      </c>
      <c r="B16" s="38" t="s">
        <v>99</v>
      </c>
      <c r="C16" s="11" t="s">
        <v>74</v>
      </c>
      <c r="D16" s="6" t="s">
        <v>78</v>
      </c>
      <c r="E16" s="5"/>
      <c r="F16" s="29">
        <v>6</v>
      </c>
      <c r="G16" s="25">
        <v>1</v>
      </c>
      <c r="H16" s="7" t="s">
        <v>354</v>
      </c>
      <c r="I16" s="5" t="s">
        <v>363</v>
      </c>
      <c r="J16" s="5"/>
    </row>
    <row r="17" spans="1:10" ht="15" customHeight="1" x14ac:dyDescent="0.2">
      <c r="A17" s="23">
        <v>2021</v>
      </c>
      <c r="B17" s="38" t="s">
        <v>99</v>
      </c>
      <c r="C17" s="11" t="s">
        <v>74</v>
      </c>
      <c r="D17" s="6" t="s">
        <v>80</v>
      </c>
      <c r="E17" s="5"/>
      <c r="F17" s="29">
        <v>1.5</v>
      </c>
      <c r="G17" s="25">
        <v>0.5</v>
      </c>
      <c r="H17" s="3"/>
      <c r="I17" s="4"/>
      <c r="J17" s="49" t="s">
        <v>450</v>
      </c>
    </row>
    <row r="18" spans="1:10" ht="15" customHeight="1" x14ac:dyDescent="0.2">
      <c r="A18" s="23">
        <v>2021</v>
      </c>
      <c r="B18" s="38" t="s">
        <v>99</v>
      </c>
      <c r="C18" s="11" t="s">
        <v>74</v>
      </c>
      <c r="D18" s="6" t="s">
        <v>80</v>
      </c>
      <c r="E18" s="5"/>
      <c r="F18" s="29">
        <v>6</v>
      </c>
      <c r="G18" s="25">
        <v>1</v>
      </c>
      <c r="H18" s="7" t="s">
        <v>354</v>
      </c>
      <c r="I18" s="5" t="s">
        <v>363</v>
      </c>
      <c r="J18" s="5"/>
    </row>
    <row r="19" spans="1:10" ht="15" customHeight="1" x14ac:dyDescent="0.2">
      <c r="A19" s="23">
        <v>2021</v>
      </c>
      <c r="B19" s="38" t="s">
        <v>99</v>
      </c>
      <c r="C19" s="11" t="s">
        <v>52</v>
      </c>
      <c r="D19" s="6" t="s">
        <v>84</v>
      </c>
      <c r="E19" s="5"/>
      <c r="F19" s="29">
        <v>1.5</v>
      </c>
      <c r="G19" s="25">
        <v>1</v>
      </c>
      <c r="H19" s="7" t="s">
        <v>356</v>
      </c>
      <c r="I19" s="5" t="s">
        <v>367</v>
      </c>
      <c r="J19" s="5"/>
    </row>
    <row r="20" spans="1:10" ht="15" customHeight="1" x14ac:dyDescent="0.2">
      <c r="A20" s="23">
        <v>2021</v>
      </c>
      <c r="B20" s="38" t="s">
        <v>99</v>
      </c>
      <c r="C20" s="11" t="s">
        <v>54</v>
      </c>
      <c r="D20" s="6" t="s">
        <v>84</v>
      </c>
      <c r="E20" s="5"/>
      <c r="F20" s="29">
        <v>1.5</v>
      </c>
      <c r="G20" s="25">
        <v>1</v>
      </c>
      <c r="H20" s="7" t="s">
        <v>356</v>
      </c>
      <c r="I20" s="5" t="s">
        <v>367</v>
      </c>
      <c r="J20" s="5"/>
    </row>
    <row r="21" spans="1:10" ht="15" customHeight="1" x14ac:dyDescent="0.2">
      <c r="A21" s="23">
        <v>2021</v>
      </c>
      <c r="B21" s="63" t="s">
        <v>99</v>
      </c>
      <c r="C21" s="11" t="s">
        <v>71</v>
      </c>
      <c r="D21" s="6" t="s">
        <v>261</v>
      </c>
      <c r="E21" s="4" t="s">
        <v>96</v>
      </c>
      <c r="F21" s="29">
        <v>1.5</v>
      </c>
      <c r="G21" s="25">
        <v>1.5</v>
      </c>
      <c r="H21" s="3" t="s">
        <v>96</v>
      </c>
      <c r="I21" s="4" t="s">
        <v>265</v>
      </c>
      <c r="J21" s="4"/>
    </row>
    <row r="22" spans="1:10" ht="15" customHeight="1" x14ac:dyDescent="0.2">
      <c r="A22" s="23">
        <v>2021</v>
      </c>
      <c r="B22" s="38" t="s">
        <v>99</v>
      </c>
      <c r="C22" s="11" t="s">
        <v>52</v>
      </c>
      <c r="D22" s="6" t="s">
        <v>15</v>
      </c>
      <c r="E22" s="5"/>
      <c r="F22" s="29">
        <v>4</v>
      </c>
      <c r="G22" s="25">
        <v>1</v>
      </c>
      <c r="H22" s="7" t="s">
        <v>352</v>
      </c>
      <c r="I22" s="5" t="s">
        <v>358</v>
      </c>
      <c r="J22" s="5"/>
    </row>
    <row r="23" spans="1:10" ht="15" customHeight="1" x14ac:dyDescent="0.2">
      <c r="A23" s="23">
        <v>2021</v>
      </c>
      <c r="B23" s="38" t="s">
        <v>99</v>
      </c>
      <c r="C23" s="11" t="s">
        <v>53</v>
      </c>
      <c r="D23" s="6" t="s">
        <v>15</v>
      </c>
      <c r="E23" s="5"/>
      <c r="F23" s="29">
        <v>4</v>
      </c>
      <c r="G23" s="25">
        <v>1</v>
      </c>
      <c r="H23" s="7" t="s">
        <v>352</v>
      </c>
      <c r="I23" s="5" t="s">
        <v>359</v>
      </c>
      <c r="J23" s="5"/>
    </row>
    <row r="24" spans="1:10" ht="15" customHeight="1" x14ac:dyDescent="0.2">
      <c r="A24" s="23">
        <v>2021</v>
      </c>
      <c r="B24" s="38" t="s">
        <v>99</v>
      </c>
      <c r="C24" s="11" t="s">
        <v>76</v>
      </c>
      <c r="D24" s="6" t="s">
        <v>15</v>
      </c>
      <c r="E24" s="5"/>
      <c r="F24" s="29">
        <v>4</v>
      </c>
      <c r="G24" s="25">
        <v>1</v>
      </c>
      <c r="H24" s="7" t="s">
        <v>352</v>
      </c>
      <c r="I24" s="5" t="s">
        <v>360</v>
      </c>
      <c r="J24" s="49" t="s">
        <v>450</v>
      </c>
    </row>
    <row r="25" spans="1:10" ht="15" customHeight="1" x14ac:dyDescent="0.2">
      <c r="A25" s="23">
        <v>2021</v>
      </c>
      <c r="B25" s="38" t="s">
        <v>99</v>
      </c>
      <c r="C25" s="11" t="s">
        <v>73</v>
      </c>
      <c r="D25" s="6" t="s">
        <v>15</v>
      </c>
      <c r="E25" s="5"/>
      <c r="F25" s="29">
        <v>2</v>
      </c>
      <c r="G25" s="25">
        <v>0.5</v>
      </c>
      <c r="H25" s="7" t="s">
        <v>352</v>
      </c>
      <c r="I25" s="5" t="s">
        <v>360</v>
      </c>
      <c r="J25" s="49" t="s">
        <v>450</v>
      </c>
    </row>
    <row r="26" spans="1:10" ht="15" customHeight="1" x14ac:dyDescent="0.2">
      <c r="A26" s="23">
        <v>2021</v>
      </c>
      <c r="B26" s="38" t="s">
        <v>99</v>
      </c>
      <c r="C26" s="11" t="s">
        <v>74</v>
      </c>
      <c r="D26" s="6" t="s">
        <v>82</v>
      </c>
      <c r="E26" s="5"/>
      <c r="F26" s="29">
        <v>1.5</v>
      </c>
      <c r="G26" s="25">
        <v>0.5</v>
      </c>
      <c r="H26" s="7" t="s">
        <v>353</v>
      </c>
      <c r="I26" s="5" t="s">
        <v>361</v>
      </c>
      <c r="J26" s="5"/>
    </row>
    <row r="27" spans="1:10" ht="15" customHeight="1" x14ac:dyDescent="0.2">
      <c r="A27" s="23">
        <v>2021</v>
      </c>
      <c r="B27" s="38" t="s">
        <v>99</v>
      </c>
      <c r="C27" s="11" t="s">
        <v>75</v>
      </c>
      <c r="D27" s="6" t="s">
        <v>82</v>
      </c>
      <c r="E27" s="5"/>
      <c r="F27" s="29">
        <v>3</v>
      </c>
      <c r="G27" s="25">
        <v>1</v>
      </c>
      <c r="H27" s="7" t="s">
        <v>354</v>
      </c>
      <c r="I27" s="5" t="s">
        <v>364</v>
      </c>
      <c r="J27" s="5"/>
    </row>
    <row r="28" spans="1:10" ht="15" customHeight="1" x14ac:dyDescent="0.2">
      <c r="A28" s="23">
        <v>2021</v>
      </c>
      <c r="B28" s="38" t="s">
        <v>99</v>
      </c>
      <c r="C28" s="11" t="s">
        <v>52</v>
      </c>
      <c r="D28" s="6" t="s">
        <v>257</v>
      </c>
      <c r="E28" s="5"/>
      <c r="F28" s="29">
        <v>2</v>
      </c>
      <c r="G28" s="25">
        <v>0</v>
      </c>
      <c r="H28" s="7" t="s">
        <v>357</v>
      </c>
      <c r="I28" s="5" t="s">
        <v>368</v>
      </c>
      <c r="J28" s="5"/>
    </row>
    <row r="29" spans="1:10" ht="15" customHeight="1" x14ac:dyDescent="0.2">
      <c r="A29" s="23">
        <v>2021</v>
      </c>
      <c r="B29" s="38" t="s">
        <v>182</v>
      </c>
      <c r="C29" s="11" t="s">
        <v>292</v>
      </c>
      <c r="D29" s="6" t="s">
        <v>423</v>
      </c>
      <c r="E29" s="5" t="s">
        <v>299</v>
      </c>
      <c r="F29" s="29">
        <v>5</v>
      </c>
      <c r="G29" s="25">
        <v>5</v>
      </c>
      <c r="H29" s="7" t="s">
        <v>376</v>
      </c>
      <c r="I29" s="5" t="s">
        <v>301</v>
      </c>
      <c r="J29" s="5"/>
    </row>
    <row r="30" spans="1:10" ht="15" customHeight="1" x14ac:dyDescent="0.2">
      <c r="A30" s="23">
        <v>2021</v>
      </c>
      <c r="B30" s="38" t="s">
        <v>182</v>
      </c>
      <c r="C30" s="11" t="s">
        <v>58</v>
      </c>
      <c r="D30" s="6" t="s">
        <v>86</v>
      </c>
      <c r="E30" s="5" t="s">
        <v>421</v>
      </c>
      <c r="F30" s="29">
        <v>0.5</v>
      </c>
      <c r="G30" s="25">
        <v>0.2</v>
      </c>
      <c r="H30" s="7" t="s">
        <v>379</v>
      </c>
      <c r="I30" s="5" t="s">
        <v>408</v>
      </c>
      <c r="J30" s="5"/>
    </row>
    <row r="31" spans="1:10" ht="15" customHeight="1" x14ac:dyDescent="0.2">
      <c r="A31" s="23">
        <v>2021</v>
      </c>
      <c r="B31" s="38" t="s">
        <v>182</v>
      </c>
      <c r="C31" s="11" t="s">
        <v>58</v>
      </c>
      <c r="D31" s="6" t="s">
        <v>428</v>
      </c>
      <c r="E31" s="5" t="s">
        <v>421</v>
      </c>
      <c r="F31" s="29">
        <v>0.5</v>
      </c>
      <c r="G31" s="25">
        <v>0.2</v>
      </c>
      <c r="H31" s="7" t="s">
        <v>379</v>
      </c>
      <c r="I31" s="5" t="s">
        <v>409</v>
      </c>
      <c r="J31" s="5"/>
    </row>
    <row r="32" spans="1:10" ht="15" customHeight="1" x14ac:dyDescent="0.2">
      <c r="A32" s="23">
        <v>2021</v>
      </c>
      <c r="B32" s="38" t="s">
        <v>182</v>
      </c>
      <c r="C32" s="11" t="s">
        <v>56</v>
      </c>
      <c r="D32" s="6" t="s">
        <v>188</v>
      </c>
      <c r="E32" s="5" t="s">
        <v>420</v>
      </c>
      <c r="F32" s="29">
        <v>2.5</v>
      </c>
      <c r="G32" s="25">
        <v>0.2</v>
      </c>
      <c r="H32" s="7" t="s">
        <v>161</v>
      </c>
      <c r="I32" s="5" t="s">
        <v>400</v>
      </c>
      <c r="J32" s="5"/>
    </row>
    <row r="33" spans="1:10" ht="15" customHeight="1" x14ac:dyDescent="0.2">
      <c r="A33" s="23">
        <v>2021</v>
      </c>
      <c r="B33" s="38" t="s">
        <v>182</v>
      </c>
      <c r="C33" s="11" t="s">
        <v>74</v>
      </c>
      <c r="D33" s="6" t="s">
        <v>211</v>
      </c>
      <c r="E33" s="5" t="s">
        <v>418</v>
      </c>
      <c r="F33" s="29">
        <v>6</v>
      </c>
      <c r="G33" s="25">
        <v>2.5</v>
      </c>
      <c r="H33" s="7" t="s">
        <v>171</v>
      </c>
      <c r="I33" s="5" t="s">
        <v>411</v>
      </c>
      <c r="J33" s="5"/>
    </row>
    <row r="34" spans="1:10" ht="15" customHeight="1" x14ac:dyDescent="0.2">
      <c r="A34" s="23">
        <v>2021</v>
      </c>
      <c r="B34" s="38" t="s">
        <v>182</v>
      </c>
      <c r="C34" s="11" t="s">
        <v>183</v>
      </c>
      <c r="D34" s="6" t="s">
        <v>211</v>
      </c>
      <c r="E34" s="5" t="s">
        <v>258</v>
      </c>
      <c r="F34" s="29">
        <v>3</v>
      </c>
      <c r="G34" s="25">
        <v>1</v>
      </c>
      <c r="H34" s="7" t="s">
        <v>161</v>
      </c>
      <c r="I34" s="5" t="s">
        <v>387</v>
      </c>
      <c r="J34" s="5"/>
    </row>
    <row r="35" spans="1:10" ht="15" customHeight="1" x14ac:dyDescent="0.2">
      <c r="A35" s="23">
        <v>2021</v>
      </c>
      <c r="B35" s="38" t="s">
        <v>182</v>
      </c>
      <c r="C35" s="11" t="s">
        <v>292</v>
      </c>
      <c r="D35" s="6" t="s">
        <v>449</v>
      </c>
      <c r="E35" s="5" t="s">
        <v>258</v>
      </c>
      <c r="F35" s="29">
        <v>2.4</v>
      </c>
      <c r="G35" s="25">
        <v>3</v>
      </c>
      <c r="H35" s="7" t="s">
        <v>171</v>
      </c>
      <c r="I35" s="5" t="s">
        <v>380</v>
      </c>
      <c r="J35" s="5"/>
    </row>
    <row r="36" spans="1:10" ht="15" customHeight="1" x14ac:dyDescent="0.2">
      <c r="A36" s="23">
        <v>2021</v>
      </c>
      <c r="B36" s="38" t="s">
        <v>182</v>
      </c>
      <c r="C36" s="11" t="s">
        <v>76</v>
      </c>
      <c r="D36" s="6" t="s">
        <v>191</v>
      </c>
      <c r="E36" s="5" t="s">
        <v>416</v>
      </c>
      <c r="F36" s="29">
        <v>6</v>
      </c>
      <c r="G36" s="25">
        <v>0.5</v>
      </c>
      <c r="H36" s="7" t="s">
        <v>161</v>
      </c>
      <c r="I36" s="5" t="s">
        <v>396</v>
      </c>
      <c r="J36" s="5"/>
    </row>
    <row r="37" spans="1:10" ht="15" customHeight="1" x14ac:dyDescent="0.2">
      <c r="A37" s="23">
        <v>2021</v>
      </c>
      <c r="B37" s="38" t="s">
        <v>182</v>
      </c>
      <c r="C37" s="11" t="s">
        <v>183</v>
      </c>
      <c r="D37" s="6" t="s">
        <v>290</v>
      </c>
      <c r="E37" s="5" t="s">
        <v>258</v>
      </c>
      <c r="F37" s="29">
        <v>1.2</v>
      </c>
      <c r="G37" s="25">
        <v>0</v>
      </c>
      <c r="H37" s="70" t="s">
        <v>378</v>
      </c>
      <c r="I37" s="5" t="s">
        <v>410</v>
      </c>
      <c r="J37" s="5"/>
    </row>
    <row r="38" spans="1:10" ht="15" customHeight="1" x14ac:dyDescent="0.2">
      <c r="A38" s="23">
        <v>2021</v>
      </c>
      <c r="B38" s="38" t="s">
        <v>182</v>
      </c>
      <c r="C38" s="11" t="s">
        <v>55</v>
      </c>
      <c r="D38" s="6" t="s">
        <v>195</v>
      </c>
      <c r="E38" s="9" t="s">
        <v>415</v>
      </c>
      <c r="F38" s="29">
        <v>0.5</v>
      </c>
      <c r="G38" s="25">
        <v>0.2</v>
      </c>
      <c r="H38" s="7" t="s">
        <v>161</v>
      </c>
      <c r="I38" s="5" t="s">
        <v>395</v>
      </c>
      <c r="J38" s="5"/>
    </row>
    <row r="39" spans="1:10" ht="15" customHeight="1" x14ac:dyDescent="0.2">
      <c r="A39" s="23">
        <v>2021</v>
      </c>
      <c r="B39" s="38" t="s">
        <v>182</v>
      </c>
      <c r="C39" s="11" t="s">
        <v>56</v>
      </c>
      <c r="D39" s="6" t="s">
        <v>206</v>
      </c>
      <c r="E39" s="9" t="s">
        <v>420</v>
      </c>
      <c r="F39" s="29">
        <v>2.5</v>
      </c>
      <c r="G39" s="25">
        <v>0.2</v>
      </c>
      <c r="H39" s="7" t="s">
        <v>161</v>
      </c>
      <c r="I39" s="5" t="s">
        <v>401</v>
      </c>
      <c r="J39" s="5"/>
    </row>
    <row r="40" spans="1:10" ht="15" customHeight="1" x14ac:dyDescent="0.2">
      <c r="A40" s="23">
        <v>2021</v>
      </c>
      <c r="B40" s="63" t="s">
        <v>182</v>
      </c>
      <c r="C40" s="11" t="s">
        <v>292</v>
      </c>
      <c r="D40" s="6" t="s">
        <v>298</v>
      </c>
      <c r="E40" s="9" t="s">
        <v>296</v>
      </c>
      <c r="F40" s="29">
        <v>3.9</v>
      </c>
      <c r="G40" s="25">
        <v>3.9</v>
      </c>
      <c r="H40" s="3" t="s">
        <v>296</v>
      </c>
      <c r="I40" s="4" t="s">
        <v>297</v>
      </c>
      <c r="J40" s="4"/>
    </row>
    <row r="41" spans="1:10" ht="15" customHeight="1" x14ac:dyDescent="0.2">
      <c r="A41" s="23">
        <v>2021</v>
      </c>
      <c r="B41" s="38" t="s">
        <v>182</v>
      </c>
      <c r="C41" s="11" t="s">
        <v>74</v>
      </c>
      <c r="D41" s="6" t="s">
        <v>424</v>
      </c>
      <c r="E41" s="9"/>
      <c r="F41" s="31">
        <v>1.5</v>
      </c>
      <c r="G41" s="25">
        <v>0.05</v>
      </c>
      <c r="H41" s="3"/>
      <c r="I41" s="4"/>
      <c r="J41" s="49" t="s">
        <v>450</v>
      </c>
    </row>
    <row r="42" spans="1:10" ht="15" customHeight="1" x14ac:dyDescent="0.2">
      <c r="A42" s="23">
        <v>2021</v>
      </c>
      <c r="B42" s="38" t="s">
        <v>182</v>
      </c>
      <c r="C42" s="11" t="s">
        <v>74</v>
      </c>
      <c r="D42" s="6" t="s">
        <v>78</v>
      </c>
      <c r="E42" s="9"/>
      <c r="F42" s="31">
        <v>1.5</v>
      </c>
      <c r="G42" s="25">
        <v>0.05</v>
      </c>
      <c r="H42" s="3"/>
      <c r="I42" s="4"/>
      <c r="J42" s="49" t="s">
        <v>450</v>
      </c>
    </row>
    <row r="43" spans="1:10" ht="15" customHeight="1" x14ac:dyDescent="0.2">
      <c r="A43" s="23">
        <v>2021</v>
      </c>
      <c r="B43" s="38" t="s">
        <v>182</v>
      </c>
      <c r="C43" s="11" t="s">
        <v>53</v>
      </c>
      <c r="D43" s="6" t="s">
        <v>97</v>
      </c>
      <c r="E43" s="9" t="s">
        <v>417</v>
      </c>
      <c r="F43" s="29">
        <v>0</v>
      </c>
      <c r="G43" s="25">
        <v>0.2</v>
      </c>
      <c r="H43" s="7" t="s">
        <v>379</v>
      </c>
      <c r="I43" s="5" t="s">
        <v>397</v>
      </c>
      <c r="J43" s="5"/>
    </row>
    <row r="44" spans="1:10" ht="15" customHeight="1" x14ac:dyDescent="0.2">
      <c r="A44" s="23">
        <v>2021</v>
      </c>
      <c r="B44" s="38" t="s">
        <v>182</v>
      </c>
      <c r="C44" s="11" t="s">
        <v>74</v>
      </c>
      <c r="D44" s="6" t="s">
        <v>80</v>
      </c>
      <c r="E44" s="9"/>
      <c r="F44" s="31">
        <v>1.5</v>
      </c>
      <c r="G44" s="25">
        <v>0.05</v>
      </c>
      <c r="H44" s="3"/>
      <c r="I44" s="4"/>
      <c r="J44" s="49" t="s">
        <v>450</v>
      </c>
    </row>
    <row r="45" spans="1:10" ht="15" customHeight="1" x14ac:dyDescent="0.2">
      <c r="A45" s="23">
        <v>2021</v>
      </c>
      <c r="B45" s="38" t="s">
        <v>182</v>
      </c>
      <c r="C45" s="11" t="s">
        <v>183</v>
      </c>
      <c r="D45" s="6" t="s">
        <v>192</v>
      </c>
      <c r="E45" s="9" t="s">
        <v>258</v>
      </c>
      <c r="F45" s="29">
        <v>3</v>
      </c>
      <c r="G45" s="25">
        <v>3</v>
      </c>
      <c r="H45" s="7" t="s">
        <v>370</v>
      </c>
      <c r="I45" s="5" t="s">
        <v>381</v>
      </c>
      <c r="J45" s="5"/>
    </row>
    <row r="46" spans="1:10" ht="15" customHeight="1" x14ac:dyDescent="0.2">
      <c r="A46" s="23">
        <v>2021</v>
      </c>
      <c r="B46" s="38" t="s">
        <v>182</v>
      </c>
      <c r="C46" s="11" t="s">
        <v>183</v>
      </c>
      <c r="D46" s="6" t="s">
        <v>192</v>
      </c>
      <c r="E46" s="9" t="s">
        <v>258</v>
      </c>
      <c r="F46" s="29">
        <v>1.2</v>
      </c>
      <c r="G46" s="25">
        <v>2</v>
      </c>
      <c r="H46" s="7" t="s">
        <v>371</v>
      </c>
      <c r="I46" s="5" t="s">
        <v>382</v>
      </c>
      <c r="J46" s="5"/>
    </row>
    <row r="47" spans="1:10" ht="15" customHeight="1" x14ac:dyDescent="0.2">
      <c r="A47" s="23">
        <v>2021</v>
      </c>
      <c r="B47" s="38" t="s">
        <v>182</v>
      </c>
      <c r="C47" s="11" t="s">
        <v>183</v>
      </c>
      <c r="D47" s="6" t="s">
        <v>192</v>
      </c>
      <c r="E47" s="9" t="s">
        <v>258</v>
      </c>
      <c r="F47" s="29">
        <v>1.8</v>
      </c>
      <c r="G47" s="25">
        <v>1</v>
      </c>
      <c r="H47" s="7" t="s">
        <v>372</v>
      </c>
      <c r="I47" s="5" t="s">
        <v>383</v>
      </c>
      <c r="J47" s="5"/>
    </row>
    <row r="48" spans="1:10" ht="15" customHeight="1" x14ac:dyDescent="0.2">
      <c r="A48" s="23">
        <v>2021</v>
      </c>
      <c r="B48" s="38" t="s">
        <v>182</v>
      </c>
      <c r="C48" s="11" t="s">
        <v>183</v>
      </c>
      <c r="D48" s="6" t="s">
        <v>192</v>
      </c>
      <c r="E48" s="9" t="s">
        <v>258</v>
      </c>
      <c r="F48" s="29">
        <v>2.4</v>
      </c>
      <c r="G48" s="25">
        <v>3</v>
      </c>
      <c r="H48" s="7" t="s">
        <v>171</v>
      </c>
      <c r="I48" s="5" t="s">
        <v>388</v>
      </c>
      <c r="J48" s="5"/>
    </row>
    <row r="49" spans="1:10" ht="15" customHeight="1" x14ac:dyDescent="0.2">
      <c r="A49" s="23">
        <v>2021</v>
      </c>
      <c r="B49" s="38" t="s">
        <v>182</v>
      </c>
      <c r="C49" s="11" t="s">
        <v>183</v>
      </c>
      <c r="D49" s="6" t="s">
        <v>192</v>
      </c>
      <c r="E49" s="9" t="s">
        <v>258</v>
      </c>
      <c r="F49" s="29">
        <v>3</v>
      </c>
      <c r="G49" s="25">
        <v>2</v>
      </c>
      <c r="H49" s="7" t="s">
        <v>375</v>
      </c>
      <c r="I49" s="5" t="s">
        <v>390</v>
      </c>
      <c r="J49" s="5"/>
    </row>
    <row r="50" spans="1:10" ht="15" customHeight="1" x14ac:dyDescent="0.2">
      <c r="A50" s="23">
        <v>2021</v>
      </c>
      <c r="B50" s="38" t="s">
        <v>182</v>
      </c>
      <c r="C50" s="11" t="s">
        <v>183</v>
      </c>
      <c r="D50" s="6" t="s">
        <v>192</v>
      </c>
      <c r="E50" s="9" t="s">
        <v>258</v>
      </c>
      <c r="F50" s="29">
        <v>0.6</v>
      </c>
      <c r="G50" s="25">
        <v>0</v>
      </c>
      <c r="H50" s="7" t="s">
        <v>161</v>
      </c>
      <c r="I50" s="5" t="s">
        <v>391</v>
      </c>
      <c r="J50" s="5"/>
    </row>
    <row r="51" spans="1:10" ht="15" customHeight="1" x14ac:dyDescent="0.2">
      <c r="A51" s="23">
        <v>2021</v>
      </c>
      <c r="B51" s="38" t="s">
        <v>182</v>
      </c>
      <c r="C51" s="11" t="s">
        <v>292</v>
      </c>
      <c r="D51" s="6" t="s">
        <v>303</v>
      </c>
      <c r="E51" s="9" t="s">
        <v>262</v>
      </c>
      <c r="F51" s="29">
        <v>8</v>
      </c>
      <c r="G51" s="25">
        <v>8</v>
      </c>
      <c r="H51" s="7" t="s">
        <v>262</v>
      </c>
      <c r="I51" s="5" t="s">
        <v>385</v>
      </c>
      <c r="J51" s="5"/>
    </row>
    <row r="52" spans="1:10" ht="15" customHeight="1" x14ac:dyDescent="0.2">
      <c r="A52" s="23">
        <v>2021</v>
      </c>
      <c r="B52" s="38" t="s">
        <v>182</v>
      </c>
      <c r="C52" s="11" t="s">
        <v>52</v>
      </c>
      <c r="D52" s="6" t="s">
        <v>303</v>
      </c>
      <c r="E52" s="9" t="s">
        <v>414</v>
      </c>
      <c r="F52" s="29">
        <v>1</v>
      </c>
      <c r="G52" s="25">
        <v>0.2</v>
      </c>
      <c r="H52" s="7" t="s">
        <v>378</v>
      </c>
      <c r="I52" s="5" t="s">
        <v>394</v>
      </c>
      <c r="J52" s="5"/>
    </row>
    <row r="53" spans="1:10" ht="15" customHeight="1" x14ac:dyDescent="0.2">
      <c r="A53" s="23">
        <v>2021</v>
      </c>
      <c r="B53" s="38" t="s">
        <v>182</v>
      </c>
      <c r="C53" s="11" t="s">
        <v>73</v>
      </c>
      <c r="D53" s="6" t="s">
        <v>303</v>
      </c>
      <c r="E53" s="5" t="s">
        <v>412</v>
      </c>
      <c r="F53" s="29">
        <v>2</v>
      </c>
      <c r="G53" s="25">
        <v>2</v>
      </c>
      <c r="H53" s="7" t="s">
        <v>296</v>
      </c>
      <c r="I53" s="5" t="s">
        <v>392</v>
      </c>
      <c r="J53" s="5"/>
    </row>
    <row r="54" spans="1:10" ht="15" customHeight="1" x14ac:dyDescent="0.2">
      <c r="A54" s="23">
        <v>2021</v>
      </c>
      <c r="B54" s="38" t="s">
        <v>182</v>
      </c>
      <c r="C54" s="11" t="s">
        <v>183</v>
      </c>
      <c r="D54" s="6" t="s">
        <v>303</v>
      </c>
      <c r="E54" s="5" t="s">
        <v>258</v>
      </c>
      <c r="F54" s="29">
        <v>1.2</v>
      </c>
      <c r="G54" s="25">
        <v>1</v>
      </c>
      <c r="H54" s="7" t="s">
        <v>374</v>
      </c>
      <c r="I54" s="5" t="s">
        <v>386</v>
      </c>
      <c r="J54" s="5"/>
    </row>
    <row r="55" spans="1:10" ht="15" customHeight="1" x14ac:dyDescent="0.2">
      <c r="A55" s="23">
        <v>2021</v>
      </c>
      <c r="B55" s="38" t="s">
        <v>182</v>
      </c>
      <c r="C55" s="11" t="s">
        <v>183</v>
      </c>
      <c r="D55" s="6" t="s">
        <v>303</v>
      </c>
      <c r="E55" s="5" t="s">
        <v>258</v>
      </c>
      <c r="F55" s="29">
        <v>1.2</v>
      </c>
      <c r="G55" s="25">
        <v>1</v>
      </c>
      <c r="H55" s="7" t="s">
        <v>370</v>
      </c>
      <c r="I55" s="5" t="s">
        <v>389</v>
      </c>
      <c r="J55" s="5"/>
    </row>
    <row r="56" spans="1:10" ht="15" customHeight="1" x14ac:dyDescent="0.2">
      <c r="A56" s="23">
        <v>2021</v>
      </c>
      <c r="B56" s="38" t="s">
        <v>182</v>
      </c>
      <c r="C56" s="11" t="s">
        <v>183</v>
      </c>
      <c r="D56" s="6" t="s">
        <v>422</v>
      </c>
      <c r="E56" s="5" t="s">
        <v>258</v>
      </c>
      <c r="F56" s="29">
        <v>1.2</v>
      </c>
      <c r="G56" s="25">
        <v>2</v>
      </c>
      <c r="H56" s="7" t="s">
        <v>373</v>
      </c>
      <c r="I56" s="5" t="s">
        <v>384</v>
      </c>
      <c r="J56" s="5"/>
    </row>
    <row r="57" spans="1:10" ht="15" customHeight="1" x14ac:dyDescent="0.2">
      <c r="A57" s="23">
        <v>2021</v>
      </c>
      <c r="B57" s="38" t="s">
        <v>182</v>
      </c>
      <c r="C57" s="11" t="s">
        <v>57</v>
      </c>
      <c r="D57" s="6" t="s">
        <v>93</v>
      </c>
      <c r="E57" s="5" t="s">
        <v>413</v>
      </c>
      <c r="F57" s="29">
        <v>3.6</v>
      </c>
      <c r="G57" s="25">
        <v>2</v>
      </c>
      <c r="H57" s="7" t="s">
        <v>377</v>
      </c>
      <c r="I57" s="5" t="s">
        <v>393</v>
      </c>
      <c r="J57" s="5"/>
    </row>
    <row r="58" spans="1:10" ht="15" customHeight="1" x14ac:dyDescent="0.2">
      <c r="A58" s="23">
        <v>2021</v>
      </c>
      <c r="B58" s="63" t="s">
        <v>182</v>
      </c>
      <c r="C58" s="11" t="s">
        <v>71</v>
      </c>
      <c r="D58" s="6" t="s">
        <v>261</v>
      </c>
      <c r="E58" s="4" t="s">
        <v>262</v>
      </c>
      <c r="F58" s="29">
        <v>1.5</v>
      </c>
      <c r="G58" s="25">
        <v>1.5</v>
      </c>
      <c r="H58" s="3" t="s">
        <v>262</v>
      </c>
      <c r="I58" s="4" t="s">
        <v>265</v>
      </c>
      <c r="J58" s="4"/>
    </row>
    <row r="59" spans="1:10" ht="15" customHeight="1" x14ac:dyDescent="0.2">
      <c r="A59" s="23">
        <v>2021</v>
      </c>
      <c r="B59" s="38" t="s">
        <v>182</v>
      </c>
      <c r="C59" s="11" t="s">
        <v>56</v>
      </c>
      <c r="D59" s="6" t="s">
        <v>67</v>
      </c>
      <c r="E59" s="5" t="s">
        <v>420</v>
      </c>
      <c r="F59" s="29">
        <v>1.5</v>
      </c>
      <c r="G59" s="25">
        <v>0.2</v>
      </c>
      <c r="H59" s="7" t="s">
        <v>161</v>
      </c>
      <c r="I59" s="5" t="s">
        <v>402</v>
      </c>
      <c r="J59" s="5"/>
    </row>
    <row r="60" spans="1:10" ht="15" customHeight="1" x14ac:dyDescent="0.2">
      <c r="A60" s="23">
        <v>2021</v>
      </c>
      <c r="B60" s="38" t="s">
        <v>182</v>
      </c>
      <c r="C60" s="11" t="s">
        <v>56</v>
      </c>
      <c r="D60" s="6" t="s">
        <v>67</v>
      </c>
      <c r="E60" s="5" t="s">
        <v>420</v>
      </c>
      <c r="F60" s="29">
        <v>1</v>
      </c>
      <c r="G60" s="25">
        <v>0.2</v>
      </c>
      <c r="H60" s="7" t="s">
        <v>161</v>
      </c>
      <c r="I60" s="5" t="s">
        <v>405</v>
      </c>
      <c r="J60" s="5"/>
    </row>
    <row r="61" spans="1:10" ht="15" customHeight="1" x14ac:dyDescent="0.2">
      <c r="A61" s="23">
        <v>2021</v>
      </c>
      <c r="B61" s="38" t="s">
        <v>182</v>
      </c>
      <c r="C61" s="11" t="s">
        <v>56</v>
      </c>
      <c r="D61" s="6" t="s">
        <v>425</v>
      </c>
      <c r="E61" s="5" t="s">
        <v>420</v>
      </c>
      <c r="F61" s="29">
        <v>1.5</v>
      </c>
      <c r="G61" s="25">
        <v>0.2</v>
      </c>
      <c r="H61" s="7" t="s">
        <v>161</v>
      </c>
      <c r="I61" s="5" t="s">
        <v>403</v>
      </c>
      <c r="J61" s="5"/>
    </row>
    <row r="62" spans="1:10" ht="15" customHeight="1" x14ac:dyDescent="0.2">
      <c r="A62" s="23">
        <v>2021</v>
      </c>
      <c r="B62" s="38" t="s">
        <v>182</v>
      </c>
      <c r="C62" s="11" t="s">
        <v>56</v>
      </c>
      <c r="D62" s="6" t="s">
        <v>27</v>
      </c>
      <c r="E62" s="5" t="s">
        <v>420</v>
      </c>
      <c r="F62" s="29">
        <v>0.5</v>
      </c>
      <c r="G62" s="25">
        <v>0.2</v>
      </c>
      <c r="H62" s="7" t="s">
        <v>161</v>
      </c>
      <c r="I62" s="5" t="s">
        <v>404</v>
      </c>
      <c r="J62" s="5"/>
    </row>
    <row r="63" spans="1:10" ht="15" customHeight="1" x14ac:dyDescent="0.2">
      <c r="A63" s="23">
        <v>2021</v>
      </c>
      <c r="B63" s="38" t="s">
        <v>182</v>
      </c>
      <c r="C63" s="11" t="s">
        <v>56</v>
      </c>
      <c r="D63" s="6" t="s">
        <v>426</v>
      </c>
      <c r="E63" s="5" t="s">
        <v>420</v>
      </c>
      <c r="F63" s="29">
        <v>1</v>
      </c>
      <c r="G63" s="25">
        <v>0.2</v>
      </c>
      <c r="H63" s="7" t="s">
        <v>161</v>
      </c>
      <c r="I63" s="5" t="s">
        <v>406</v>
      </c>
      <c r="J63" s="5"/>
    </row>
    <row r="64" spans="1:10" ht="15" customHeight="1" x14ac:dyDescent="0.2">
      <c r="A64" s="23">
        <v>2021</v>
      </c>
      <c r="B64" s="38" t="s">
        <v>182</v>
      </c>
      <c r="C64" s="11" t="s">
        <v>75</v>
      </c>
      <c r="D64" s="6" t="s">
        <v>427</v>
      </c>
      <c r="E64" s="5" t="s">
        <v>419</v>
      </c>
      <c r="F64" s="29">
        <v>1.8</v>
      </c>
      <c r="G64" s="25">
        <v>0.2</v>
      </c>
      <c r="H64" s="7" t="s">
        <v>379</v>
      </c>
      <c r="I64" s="5" t="s">
        <v>399</v>
      </c>
      <c r="J64" s="5"/>
    </row>
    <row r="65" spans="1:10" ht="15" customHeight="1" x14ac:dyDescent="0.2">
      <c r="A65" s="23">
        <v>2021</v>
      </c>
      <c r="B65" s="38" t="s">
        <v>182</v>
      </c>
      <c r="C65" s="11" t="s">
        <v>74</v>
      </c>
      <c r="D65" s="6" t="s">
        <v>82</v>
      </c>
      <c r="E65" s="5" t="s">
        <v>418</v>
      </c>
      <c r="F65" s="31">
        <v>1.5</v>
      </c>
      <c r="G65" s="25">
        <v>0.05</v>
      </c>
      <c r="H65" s="7" t="s">
        <v>379</v>
      </c>
      <c r="I65" s="5" t="s">
        <v>398</v>
      </c>
      <c r="J65" s="5"/>
    </row>
    <row r="66" spans="1:10" ht="15" customHeight="1" x14ac:dyDescent="0.2">
      <c r="A66" s="23">
        <v>2021</v>
      </c>
      <c r="B66" s="38" t="s">
        <v>182</v>
      </c>
      <c r="C66" s="11" t="s">
        <v>56</v>
      </c>
      <c r="D66" s="6" t="s">
        <v>317</v>
      </c>
      <c r="E66" s="5" t="s">
        <v>420</v>
      </c>
      <c r="F66" s="29">
        <v>1.5</v>
      </c>
      <c r="G66" s="25">
        <v>0.2</v>
      </c>
      <c r="H66" s="7" t="s">
        <v>161</v>
      </c>
      <c r="I66" s="5" t="s">
        <v>407</v>
      </c>
      <c r="J66" s="5"/>
    </row>
    <row r="67" spans="1:10" ht="15" customHeight="1" x14ac:dyDescent="0.2">
      <c r="A67" s="23">
        <v>2021</v>
      </c>
      <c r="B67" s="38" t="s">
        <v>72</v>
      </c>
      <c r="C67" s="11" t="s">
        <v>292</v>
      </c>
      <c r="D67" s="6" t="s">
        <v>332</v>
      </c>
      <c r="E67" s="5"/>
      <c r="F67" s="29">
        <v>4</v>
      </c>
      <c r="G67" s="25">
        <v>4</v>
      </c>
      <c r="H67" s="7" t="s">
        <v>333</v>
      </c>
      <c r="I67" s="5" t="s">
        <v>339</v>
      </c>
      <c r="J67" s="5"/>
    </row>
    <row r="68" spans="1:10" ht="15" customHeight="1" x14ac:dyDescent="0.2">
      <c r="A68" s="23">
        <v>2021</v>
      </c>
      <c r="B68" s="38" t="s">
        <v>72</v>
      </c>
      <c r="C68" s="11" t="s">
        <v>55</v>
      </c>
      <c r="D68" s="6" t="s">
        <v>195</v>
      </c>
      <c r="E68" s="5"/>
      <c r="F68" s="29">
        <v>4</v>
      </c>
      <c r="G68" s="25">
        <v>0</v>
      </c>
      <c r="H68" s="7" t="s">
        <v>38</v>
      </c>
      <c r="I68" s="5" t="s">
        <v>340</v>
      </c>
      <c r="J68" s="5" t="s">
        <v>341</v>
      </c>
    </row>
    <row r="69" spans="1:10" ht="15" customHeight="1" x14ac:dyDescent="0.2">
      <c r="A69" s="23">
        <v>2021</v>
      </c>
      <c r="B69" s="38" t="s">
        <v>72</v>
      </c>
      <c r="C69" s="11" t="s">
        <v>73</v>
      </c>
      <c r="D69" s="6" t="s">
        <v>91</v>
      </c>
      <c r="E69" s="5"/>
      <c r="F69" s="29">
        <v>9</v>
      </c>
      <c r="G69" s="25">
        <v>8</v>
      </c>
      <c r="H69" s="7" t="s">
        <v>334</v>
      </c>
      <c r="I69" s="5" t="s">
        <v>342</v>
      </c>
      <c r="J69" s="5"/>
    </row>
    <row r="70" spans="1:10" ht="15" customHeight="1" x14ac:dyDescent="0.2">
      <c r="A70" s="23">
        <v>2021</v>
      </c>
      <c r="B70" s="38" t="s">
        <v>72</v>
      </c>
      <c r="C70" s="11" t="s">
        <v>52</v>
      </c>
      <c r="D70" s="6" t="s">
        <v>97</v>
      </c>
      <c r="E70" s="5"/>
      <c r="F70" s="29">
        <v>3</v>
      </c>
      <c r="G70" s="25">
        <v>3</v>
      </c>
      <c r="H70" s="7" t="s">
        <v>4</v>
      </c>
      <c r="I70" s="5" t="s">
        <v>345</v>
      </c>
      <c r="J70" s="5" t="s">
        <v>346</v>
      </c>
    </row>
    <row r="71" spans="1:10" ht="15" customHeight="1" x14ac:dyDescent="0.2">
      <c r="A71" s="23">
        <v>2021</v>
      </c>
      <c r="B71" s="38" t="s">
        <v>72</v>
      </c>
      <c r="C71" s="11" t="s">
        <v>54</v>
      </c>
      <c r="D71" s="6" t="s">
        <v>97</v>
      </c>
      <c r="E71" s="5"/>
      <c r="F71" s="29">
        <v>7</v>
      </c>
      <c r="G71" s="25">
        <v>6</v>
      </c>
      <c r="H71" s="7" t="s">
        <v>336</v>
      </c>
      <c r="I71" s="5" t="s">
        <v>347</v>
      </c>
      <c r="J71" s="5"/>
    </row>
    <row r="72" spans="1:10" ht="15" customHeight="1" x14ac:dyDescent="0.2">
      <c r="A72" s="23">
        <v>2021</v>
      </c>
      <c r="B72" s="38" t="s">
        <v>72</v>
      </c>
      <c r="C72" s="11" t="s">
        <v>58</v>
      </c>
      <c r="D72" s="6" t="s">
        <v>30</v>
      </c>
      <c r="E72" s="5"/>
      <c r="F72" s="29">
        <v>6</v>
      </c>
      <c r="G72" s="25">
        <v>6</v>
      </c>
      <c r="H72" s="7" t="s">
        <v>337</v>
      </c>
      <c r="I72" s="5" t="s">
        <v>348</v>
      </c>
      <c r="J72" s="5"/>
    </row>
    <row r="73" spans="1:10" ht="15" customHeight="1" x14ac:dyDescent="0.2">
      <c r="A73" s="23">
        <v>2021</v>
      </c>
      <c r="B73" s="38" t="s">
        <v>72</v>
      </c>
      <c r="C73" s="11" t="s">
        <v>57</v>
      </c>
      <c r="D73" s="6" t="s">
        <v>93</v>
      </c>
      <c r="E73" s="5"/>
      <c r="F73" s="29">
        <v>6</v>
      </c>
      <c r="G73" s="25">
        <v>6</v>
      </c>
      <c r="H73" s="7" t="s">
        <v>338</v>
      </c>
      <c r="I73" s="5" t="s">
        <v>349</v>
      </c>
      <c r="J73" s="5"/>
    </row>
    <row r="74" spans="1:10" ht="15" customHeight="1" x14ac:dyDescent="0.2">
      <c r="A74" s="23">
        <v>2021</v>
      </c>
      <c r="B74" s="19" t="s">
        <v>72</v>
      </c>
      <c r="C74" s="11" t="s">
        <v>57</v>
      </c>
      <c r="D74" s="6" t="s">
        <v>93</v>
      </c>
      <c r="E74" s="5"/>
      <c r="F74" s="29">
        <v>3</v>
      </c>
      <c r="G74" s="25">
        <v>6</v>
      </c>
      <c r="H74" s="7" t="s">
        <v>38</v>
      </c>
      <c r="I74" s="5" t="s">
        <v>350</v>
      </c>
      <c r="J74" s="5"/>
    </row>
    <row r="75" spans="1:10" ht="15" customHeight="1" x14ac:dyDescent="0.2">
      <c r="A75" s="23">
        <v>2021</v>
      </c>
      <c r="B75" s="63" t="s">
        <v>72</v>
      </c>
      <c r="C75" s="11" t="s">
        <v>71</v>
      </c>
      <c r="D75" s="6" t="s">
        <v>261</v>
      </c>
      <c r="E75" s="4" t="s">
        <v>60</v>
      </c>
      <c r="F75" s="29">
        <v>1.5</v>
      </c>
      <c r="G75" s="25">
        <v>3</v>
      </c>
      <c r="H75" s="3" t="s">
        <v>60</v>
      </c>
      <c r="I75" s="4" t="s">
        <v>265</v>
      </c>
      <c r="J75" s="4"/>
    </row>
    <row r="76" spans="1:10" ht="15" customHeight="1" x14ac:dyDescent="0.2">
      <c r="A76" s="23">
        <v>2021</v>
      </c>
      <c r="B76" s="19" t="s">
        <v>194</v>
      </c>
      <c r="C76" s="11" t="s">
        <v>186</v>
      </c>
      <c r="D76" s="6" t="s">
        <v>451</v>
      </c>
      <c r="E76" s="5"/>
      <c r="F76" s="29">
        <v>0</v>
      </c>
      <c r="G76" s="25">
        <v>1</v>
      </c>
      <c r="H76" s="7" t="s">
        <v>432</v>
      </c>
      <c r="I76" s="5" t="s">
        <v>447</v>
      </c>
      <c r="J76" s="5"/>
    </row>
    <row r="77" spans="1:10" ht="15" customHeight="1" x14ac:dyDescent="0.2">
      <c r="A77" s="23">
        <v>2021</v>
      </c>
      <c r="B77" s="19" t="s">
        <v>194</v>
      </c>
      <c r="C77" s="11" t="s">
        <v>184</v>
      </c>
      <c r="D77" s="6" t="s">
        <v>196</v>
      </c>
      <c r="E77" s="5"/>
      <c r="F77" s="29">
        <v>3.5999999999999996</v>
      </c>
      <c r="G77" s="25">
        <v>0</v>
      </c>
      <c r="H77" s="7" t="s">
        <v>432</v>
      </c>
      <c r="I77" s="5" t="s">
        <v>444</v>
      </c>
      <c r="J77" s="5"/>
    </row>
    <row r="78" spans="1:10" ht="15" customHeight="1" x14ac:dyDescent="0.2">
      <c r="A78" s="23">
        <v>2021</v>
      </c>
      <c r="B78" s="19" t="s">
        <v>194</v>
      </c>
      <c r="C78" s="11" t="s">
        <v>76</v>
      </c>
      <c r="D78" s="6" t="s">
        <v>191</v>
      </c>
      <c r="E78" s="5"/>
      <c r="F78" s="29">
        <v>3.6</v>
      </c>
      <c r="G78" s="25">
        <v>1</v>
      </c>
      <c r="H78" s="7" t="s">
        <v>433</v>
      </c>
      <c r="I78" s="5" t="s">
        <v>440</v>
      </c>
      <c r="J78" s="5"/>
    </row>
    <row r="79" spans="1:10" ht="15" customHeight="1" x14ac:dyDescent="0.2">
      <c r="A79" s="23">
        <v>2021</v>
      </c>
      <c r="B79" s="19" t="s">
        <v>194</v>
      </c>
      <c r="C79" s="11" t="s">
        <v>55</v>
      </c>
      <c r="D79" s="6" t="s">
        <v>195</v>
      </c>
      <c r="E79" s="5"/>
      <c r="F79" s="29">
        <v>1.5</v>
      </c>
      <c r="G79" s="25">
        <v>0</v>
      </c>
      <c r="H79" s="7"/>
      <c r="I79" s="5" t="s">
        <v>437</v>
      </c>
      <c r="J79" s="5"/>
    </row>
    <row r="80" spans="1:10" ht="15" customHeight="1" x14ac:dyDescent="0.2">
      <c r="A80" s="23">
        <v>2021</v>
      </c>
      <c r="B80" s="38" t="s">
        <v>194</v>
      </c>
      <c r="C80" s="11" t="s">
        <v>55</v>
      </c>
      <c r="D80" s="6" t="s">
        <v>195</v>
      </c>
      <c r="E80" s="5"/>
      <c r="F80" s="29">
        <v>14.5</v>
      </c>
      <c r="G80" s="25">
        <v>18</v>
      </c>
      <c r="H80" s="7" t="s">
        <v>433</v>
      </c>
      <c r="I80" s="5" t="s">
        <v>438</v>
      </c>
      <c r="J80" s="5"/>
    </row>
    <row r="81" spans="1:10" ht="15" customHeight="1" x14ac:dyDescent="0.2">
      <c r="A81" s="23">
        <v>2021</v>
      </c>
      <c r="B81" s="38" t="s">
        <v>194</v>
      </c>
      <c r="C81" s="11" t="s">
        <v>55</v>
      </c>
      <c r="D81" s="6" t="s">
        <v>195</v>
      </c>
      <c r="E81" s="5"/>
      <c r="F81" s="29">
        <v>5</v>
      </c>
      <c r="G81" s="25">
        <v>0</v>
      </c>
      <c r="H81" s="7"/>
      <c r="I81" s="5" t="s">
        <v>437</v>
      </c>
      <c r="J81" s="5"/>
    </row>
    <row r="82" spans="1:10" ht="15" customHeight="1" x14ac:dyDescent="0.2">
      <c r="A82" s="23">
        <v>2021</v>
      </c>
      <c r="B82" s="38" t="s">
        <v>194</v>
      </c>
      <c r="C82" s="11" t="s">
        <v>55</v>
      </c>
      <c r="D82" s="6" t="s">
        <v>195</v>
      </c>
      <c r="E82" s="5"/>
      <c r="F82" s="29">
        <v>0.5</v>
      </c>
      <c r="G82" s="25">
        <v>0</v>
      </c>
      <c r="H82" s="7"/>
      <c r="I82" s="5" t="s">
        <v>437</v>
      </c>
      <c r="J82" s="5"/>
    </row>
    <row r="83" spans="1:10" ht="15" customHeight="1" x14ac:dyDescent="0.2">
      <c r="A83" s="23">
        <v>2021</v>
      </c>
      <c r="B83" s="38" t="s">
        <v>194</v>
      </c>
      <c r="C83" s="11" t="s">
        <v>55</v>
      </c>
      <c r="D83" s="6" t="s">
        <v>195</v>
      </c>
      <c r="E83" s="5"/>
      <c r="F83" s="29">
        <v>2</v>
      </c>
      <c r="G83" s="25">
        <v>0</v>
      </c>
      <c r="H83" s="7"/>
      <c r="I83" s="5" t="s">
        <v>437</v>
      </c>
      <c r="J83" s="5"/>
    </row>
    <row r="84" spans="1:10" ht="15" customHeight="1" x14ac:dyDescent="0.2">
      <c r="A84" s="23">
        <v>2021</v>
      </c>
      <c r="B84" s="38" t="s">
        <v>194</v>
      </c>
      <c r="C84" s="11" t="s">
        <v>55</v>
      </c>
      <c r="D84" s="6" t="s">
        <v>195</v>
      </c>
      <c r="E84" s="5"/>
      <c r="F84" s="29">
        <v>4</v>
      </c>
      <c r="G84" s="25">
        <v>0</v>
      </c>
      <c r="H84" s="7"/>
      <c r="I84" s="5" t="s">
        <v>437</v>
      </c>
      <c r="J84" s="5"/>
    </row>
    <row r="85" spans="1:10" ht="15" customHeight="1" x14ac:dyDescent="0.2">
      <c r="A85" s="23">
        <v>2021</v>
      </c>
      <c r="B85" s="38" t="s">
        <v>194</v>
      </c>
      <c r="C85" s="11" t="s">
        <v>55</v>
      </c>
      <c r="D85" s="6" t="s">
        <v>195</v>
      </c>
      <c r="E85" s="5"/>
      <c r="F85" s="29">
        <v>0.5</v>
      </c>
      <c r="G85" s="25">
        <v>0</v>
      </c>
      <c r="H85" s="7"/>
      <c r="I85" s="5" t="s">
        <v>437</v>
      </c>
      <c r="J85" s="5"/>
    </row>
    <row r="86" spans="1:10" ht="15" customHeight="1" x14ac:dyDescent="0.2">
      <c r="A86" s="23">
        <v>2021</v>
      </c>
      <c r="B86" s="38" t="s">
        <v>194</v>
      </c>
      <c r="C86" s="11" t="s">
        <v>55</v>
      </c>
      <c r="D86" s="6" t="s">
        <v>195</v>
      </c>
      <c r="E86" s="5"/>
      <c r="F86" s="29">
        <v>1</v>
      </c>
      <c r="G86" s="25">
        <v>0</v>
      </c>
      <c r="H86" s="7"/>
      <c r="I86" s="5" t="s">
        <v>437</v>
      </c>
      <c r="J86" s="5"/>
    </row>
    <row r="87" spans="1:10" ht="15" customHeight="1" x14ac:dyDescent="0.2">
      <c r="A87" s="23">
        <v>2021</v>
      </c>
      <c r="B87" s="38" t="s">
        <v>194</v>
      </c>
      <c r="C87" s="11" t="s">
        <v>59</v>
      </c>
      <c r="D87" s="6" t="s">
        <v>91</v>
      </c>
      <c r="E87" s="5"/>
      <c r="F87" s="29">
        <v>1</v>
      </c>
      <c r="G87" s="25">
        <v>0</v>
      </c>
      <c r="H87" s="7" t="s">
        <v>433</v>
      </c>
      <c r="I87" s="5" t="s">
        <v>443</v>
      </c>
      <c r="J87" s="5"/>
    </row>
    <row r="88" spans="1:10" ht="15" customHeight="1" x14ac:dyDescent="0.2">
      <c r="A88" s="23">
        <v>2021</v>
      </c>
      <c r="B88" s="38" t="s">
        <v>194</v>
      </c>
      <c r="C88" s="11" t="s">
        <v>74</v>
      </c>
      <c r="D88" s="6" t="s">
        <v>424</v>
      </c>
      <c r="E88" s="5"/>
      <c r="F88" s="29">
        <v>1.5</v>
      </c>
      <c r="G88" s="25">
        <v>1</v>
      </c>
      <c r="H88" s="3"/>
      <c r="I88" s="4"/>
      <c r="J88" s="49" t="s">
        <v>450</v>
      </c>
    </row>
    <row r="89" spans="1:10" ht="15" customHeight="1" x14ac:dyDescent="0.2">
      <c r="A89" s="23">
        <v>2021</v>
      </c>
      <c r="B89" s="38" t="s">
        <v>194</v>
      </c>
      <c r="C89" s="11" t="s">
        <v>74</v>
      </c>
      <c r="D89" s="6" t="s">
        <v>78</v>
      </c>
      <c r="E89" s="5"/>
      <c r="F89" s="29">
        <v>1.5</v>
      </c>
      <c r="G89" s="25">
        <v>1</v>
      </c>
      <c r="H89" s="3"/>
      <c r="I89" s="4"/>
      <c r="J89" s="49" t="s">
        <v>450</v>
      </c>
    </row>
    <row r="90" spans="1:10" ht="15" customHeight="1" x14ac:dyDescent="0.2">
      <c r="A90" s="23">
        <v>2021</v>
      </c>
      <c r="B90" s="38" t="s">
        <v>194</v>
      </c>
      <c r="C90" s="11" t="s">
        <v>74</v>
      </c>
      <c r="D90" s="6" t="s">
        <v>80</v>
      </c>
      <c r="E90" s="5"/>
      <c r="F90" s="29">
        <v>1.5</v>
      </c>
      <c r="G90" s="25">
        <v>1</v>
      </c>
      <c r="H90" s="3"/>
      <c r="I90" s="4"/>
      <c r="J90" s="49" t="s">
        <v>450</v>
      </c>
    </row>
    <row r="91" spans="1:10" ht="15" customHeight="1" x14ac:dyDescent="0.2">
      <c r="A91" s="23">
        <v>2021</v>
      </c>
      <c r="B91" s="38" t="s">
        <v>194</v>
      </c>
      <c r="C91" s="11" t="s">
        <v>183</v>
      </c>
      <c r="D91" s="6" t="s">
        <v>192</v>
      </c>
      <c r="E91" s="5"/>
      <c r="F91" s="29">
        <v>6</v>
      </c>
      <c r="G91" s="25">
        <v>4</v>
      </c>
      <c r="H91" s="7" t="s">
        <v>432</v>
      </c>
      <c r="I91" s="5" t="s">
        <v>441</v>
      </c>
      <c r="J91" s="5"/>
    </row>
    <row r="92" spans="1:10" ht="15" customHeight="1" x14ac:dyDescent="0.2">
      <c r="A92" s="23">
        <v>2021</v>
      </c>
      <c r="B92" s="38" t="s">
        <v>194</v>
      </c>
      <c r="C92" s="11" t="s">
        <v>448</v>
      </c>
      <c r="D92" s="8" t="s">
        <v>429</v>
      </c>
      <c r="E92" s="5"/>
      <c r="F92" s="29">
        <v>0</v>
      </c>
      <c r="G92" s="25">
        <v>1</v>
      </c>
      <c r="H92" s="7" t="s">
        <v>434</v>
      </c>
      <c r="I92" s="5" t="s">
        <v>445</v>
      </c>
      <c r="J92" s="5"/>
    </row>
    <row r="93" spans="1:10" ht="15" customHeight="1" x14ac:dyDescent="0.2">
      <c r="A93" s="23">
        <v>2021</v>
      </c>
      <c r="B93" s="38" t="s">
        <v>194</v>
      </c>
      <c r="C93" s="11" t="s">
        <v>448</v>
      </c>
      <c r="D93" s="8" t="s">
        <v>429</v>
      </c>
      <c r="E93" s="5"/>
      <c r="F93" s="29">
        <v>0</v>
      </c>
      <c r="G93" s="25">
        <v>0</v>
      </c>
      <c r="H93" s="7" t="s">
        <v>434</v>
      </c>
      <c r="I93" s="5" t="s">
        <v>446</v>
      </c>
      <c r="J93" s="5"/>
    </row>
    <row r="94" spans="1:10" ht="15" customHeight="1" x14ac:dyDescent="0.2">
      <c r="A94" s="23">
        <v>2021</v>
      </c>
      <c r="B94" s="38" t="s">
        <v>194</v>
      </c>
      <c r="C94" s="11" t="s">
        <v>56</v>
      </c>
      <c r="D94" s="6" t="s">
        <v>429</v>
      </c>
      <c r="E94" s="5"/>
      <c r="F94" s="29">
        <v>1.2</v>
      </c>
      <c r="G94" s="25">
        <v>0</v>
      </c>
      <c r="H94" s="7" t="s">
        <v>434</v>
      </c>
      <c r="I94" s="5" t="s">
        <v>439</v>
      </c>
      <c r="J94" s="5"/>
    </row>
    <row r="95" spans="1:10" ht="15" customHeight="1" x14ac:dyDescent="0.2">
      <c r="A95" s="23">
        <v>2021</v>
      </c>
      <c r="B95" s="38" t="s">
        <v>194</v>
      </c>
      <c r="C95" s="11" t="s">
        <v>71</v>
      </c>
      <c r="D95" s="6" t="s">
        <v>261</v>
      </c>
      <c r="E95" s="5"/>
      <c r="F95" s="29">
        <v>1.5</v>
      </c>
      <c r="G95" s="25">
        <v>1.5</v>
      </c>
      <c r="H95" s="3" t="s">
        <v>263</v>
      </c>
      <c r="I95" s="4" t="s">
        <v>265</v>
      </c>
      <c r="J95" s="4"/>
    </row>
    <row r="96" spans="1:10" ht="15" customHeight="1" x14ac:dyDescent="0.2">
      <c r="A96" s="23">
        <v>2021</v>
      </c>
      <c r="B96" s="38" t="s">
        <v>194</v>
      </c>
      <c r="C96" s="11" t="s">
        <v>183</v>
      </c>
      <c r="D96" s="6" t="s">
        <v>453</v>
      </c>
      <c r="E96" s="5"/>
      <c r="F96" s="29">
        <v>1.5</v>
      </c>
      <c r="G96" s="25">
        <v>0</v>
      </c>
      <c r="H96" s="7" t="s">
        <v>432</v>
      </c>
      <c r="I96" s="5" t="s">
        <v>442</v>
      </c>
      <c r="J96" s="5"/>
    </row>
    <row r="97" spans="1:10" ht="15" customHeight="1" x14ac:dyDescent="0.2">
      <c r="A97" s="23">
        <v>2021</v>
      </c>
      <c r="B97" s="38" t="s">
        <v>194</v>
      </c>
      <c r="C97" s="11" t="s">
        <v>76</v>
      </c>
      <c r="D97" s="6" t="s">
        <v>431</v>
      </c>
      <c r="E97" s="5"/>
      <c r="F97" s="29">
        <v>6</v>
      </c>
      <c r="G97" s="25">
        <v>4</v>
      </c>
      <c r="H97" s="7" t="s">
        <v>432</v>
      </c>
      <c r="I97" s="5" t="s">
        <v>441</v>
      </c>
      <c r="J97" s="5"/>
    </row>
    <row r="98" spans="1:10" ht="15" customHeight="1" x14ac:dyDescent="0.2">
      <c r="A98" s="23">
        <v>2021</v>
      </c>
      <c r="B98" s="38" t="s">
        <v>194</v>
      </c>
      <c r="C98" s="11" t="s">
        <v>74</v>
      </c>
      <c r="D98" s="6" t="s">
        <v>82</v>
      </c>
      <c r="E98" s="5"/>
      <c r="F98" s="29">
        <v>1.5</v>
      </c>
      <c r="G98" s="25">
        <v>1</v>
      </c>
      <c r="H98" s="7" t="s">
        <v>432</v>
      </c>
      <c r="I98" s="5" t="s">
        <v>436</v>
      </c>
      <c r="J98" s="5"/>
    </row>
    <row r="99" spans="1:10" ht="15" customHeight="1" x14ac:dyDescent="0.2">
      <c r="A99" s="23">
        <v>2021</v>
      </c>
      <c r="B99" s="38" t="s">
        <v>194</v>
      </c>
      <c r="C99" s="11" t="s">
        <v>52</v>
      </c>
      <c r="D99" s="6" t="s">
        <v>257</v>
      </c>
      <c r="E99" s="5"/>
      <c r="F99" s="29">
        <v>3</v>
      </c>
      <c r="G99" s="25">
        <v>0</v>
      </c>
      <c r="H99" s="7" t="s">
        <v>432</v>
      </c>
      <c r="I99" s="5" t="s">
        <v>435</v>
      </c>
      <c r="J99" s="5"/>
    </row>
    <row r="100" spans="1:10" ht="15" customHeight="1" x14ac:dyDescent="0.2">
      <c r="A100" s="23">
        <v>2022</v>
      </c>
      <c r="B100" s="19" t="s">
        <v>149</v>
      </c>
      <c r="C100" s="11" t="s">
        <v>74</v>
      </c>
      <c r="D100" s="6" t="s">
        <v>188</v>
      </c>
      <c r="E100" s="21"/>
      <c r="F100" s="29">
        <v>6</v>
      </c>
      <c r="G100" s="25">
        <v>3</v>
      </c>
      <c r="H100" s="7" t="s">
        <v>318</v>
      </c>
      <c r="I100" s="5" t="s">
        <v>322</v>
      </c>
      <c r="J100" s="5" t="s">
        <v>323</v>
      </c>
    </row>
    <row r="101" spans="1:10" ht="15" customHeight="1" x14ac:dyDescent="0.2">
      <c r="A101" s="23">
        <v>2022</v>
      </c>
      <c r="B101" s="19" t="s">
        <v>149</v>
      </c>
      <c r="C101" s="11" t="s">
        <v>184</v>
      </c>
      <c r="D101" s="6" t="s">
        <v>196</v>
      </c>
      <c r="E101" s="21"/>
      <c r="F101" s="29">
        <v>7</v>
      </c>
      <c r="G101" s="25">
        <v>0</v>
      </c>
      <c r="H101" s="7" t="s">
        <v>176</v>
      </c>
      <c r="I101" s="5" t="s">
        <v>330</v>
      </c>
      <c r="J101" s="5" t="s">
        <v>331</v>
      </c>
    </row>
    <row r="102" spans="1:10" ht="15" customHeight="1" x14ac:dyDescent="0.2">
      <c r="A102" s="23">
        <v>2022</v>
      </c>
      <c r="B102" s="19" t="s">
        <v>149</v>
      </c>
      <c r="C102" s="11" t="s">
        <v>56</v>
      </c>
      <c r="D102" s="6" t="s">
        <v>206</v>
      </c>
      <c r="E102" s="21"/>
      <c r="F102" s="29">
        <v>1.5</v>
      </c>
      <c r="G102" s="25">
        <v>10</v>
      </c>
      <c r="H102" s="7" t="s">
        <v>163</v>
      </c>
      <c r="I102" s="5" t="s">
        <v>324</v>
      </c>
      <c r="J102" s="5" t="s">
        <v>325</v>
      </c>
    </row>
    <row r="103" spans="1:10" ht="15" customHeight="1" x14ac:dyDescent="0.2">
      <c r="A103" s="23">
        <v>2022</v>
      </c>
      <c r="B103" s="19" t="s">
        <v>149</v>
      </c>
      <c r="C103" s="11" t="s">
        <v>58</v>
      </c>
      <c r="D103" s="6" t="s">
        <v>208</v>
      </c>
      <c r="E103" s="5"/>
      <c r="F103" s="29">
        <v>2</v>
      </c>
      <c r="G103" s="25">
        <v>7</v>
      </c>
      <c r="H103" s="7" t="s">
        <v>319</v>
      </c>
      <c r="I103" s="5" t="s">
        <v>328</v>
      </c>
      <c r="J103" s="5" t="s">
        <v>325</v>
      </c>
    </row>
    <row r="104" spans="1:10" ht="15" customHeight="1" x14ac:dyDescent="0.2">
      <c r="A104" s="23">
        <v>2022</v>
      </c>
      <c r="B104" s="19" t="s">
        <v>149</v>
      </c>
      <c r="C104" s="11" t="s">
        <v>71</v>
      </c>
      <c r="D104" s="6" t="s">
        <v>261</v>
      </c>
      <c r="E104" s="21"/>
      <c r="F104" s="29">
        <v>3</v>
      </c>
      <c r="G104" s="25">
        <v>3</v>
      </c>
      <c r="H104" s="7" t="s">
        <v>260</v>
      </c>
      <c r="I104" s="4" t="s">
        <v>265</v>
      </c>
      <c r="J104" s="5" t="s">
        <v>321</v>
      </c>
    </row>
    <row r="105" spans="1:10" ht="15" customHeight="1" x14ac:dyDescent="0.2">
      <c r="A105" s="23">
        <v>2022</v>
      </c>
      <c r="B105" s="19" t="s">
        <v>149</v>
      </c>
      <c r="C105" s="11" t="s">
        <v>56</v>
      </c>
      <c r="D105" s="6" t="s">
        <v>317</v>
      </c>
      <c r="E105" s="21"/>
      <c r="F105" s="29">
        <v>1.2</v>
      </c>
      <c r="G105" s="25">
        <v>10</v>
      </c>
      <c r="H105" s="7" t="s">
        <v>163</v>
      </c>
      <c r="I105" s="5" t="s">
        <v>326</v>
      </c>
      <c r="J105" s="5" t="s">
        <v>327</v>
      </c>
    </row>
    <row r="106" spans="1:10" ht="15" customHeight="1" x14ac:dyDescent="0.2">
      <c r="A106" s="23">
        <v>2022</v>
      </c>
      <c r="B106" s="19" t="s">
        <v>149</v>
      </c>
      <c r="C106" s="11" t="s">
        <v>59</v>
      </c>
      <c r="D106" s="6" t="s">
        <v>218</v>
      </c>
      <c r="E106" s="21"/>
      <c r="F106" s="29">
        <v>8</v>
      </c>
      <c r="G106" s="25">
        <v>8</v>
      </c>
      <c r="H106" s="7" t="s">
        <v>320</v>
      </c>
      <c r="I106" s="5" t="s">
        <v>329</v>
      </c>
      <c r="J106" s="5"/>
    </row>
    <row r="107" spans="1:10" ht="15" customHeight="1" x14ac:dyDescent="0.2">
      <c r="A107" s="23">
        <v>2022</v>
      </c>
      <c r="B107" s="19" t="s">
        <v>99</v>
      </c>
      <c r="C107" s="11" t="s">
        <v>58</v>
      </c>
      <c r="D107" s="6" t="s">
        <v>86</v>
      </c>
      <c r="E107" s="5"/>
      <c r="F107" s="29">
        <v>6</v>
      </c>
      <c r="G107" s="25">
        <v>2</v>
      </c>
      <c r="H107" s="7" t="s">
        <v>355</v>
      </c>
      <c r="I107" s="5" t="s">
        <v>365</v>
      </c>
      <c r="J107" s="5"/>
    </row>
    <row r="108" spans="1:10" ht="15" customHeight="1" x14ac:dyDescent="0.2">
      <c r="A108" s="23">
        <v>2022</v>
      </c>
      <c r="B108" s="19" t="s">
        <v>99</v>
      </c>
      <c r="C108" s="11" t="s">
        <v>58</v>
      </c>
      <c r="D108" s="6" t="s">
        <v>88</v>
      </c>
      <c r="E108" s="21"/>
      <c r="F108" s="29">
        <v>2.5</v>
      </c>
      <c r="G108" s="25">
        <v>2</v>
      </c>
      <c r="H108" s="7" t="s">
        <v>355</v>
      </c>
      <c r="I108" s="5" t="s">
        <v>366</v>
      </c>
      <c r="J108" s="5"/>
    </row>
    <row r="109" spans="1:10" ht="15" customHeight="1" x14ac:dyDescent="0.2">
      <c r="A109" s="23">
        <v>2022</v>
      </c>
      <c r="B109" s="19" t="s">
        <v>99</v>
      </c>
      <c r="C109" s="11" t="s">
        <v>73</v>
      </c>
      <c r="D109" s="6" t="s">
        <v>91</v>
      </c>
      <c r="E109" s="21"/>
      <c r="F109" s="29">
        <v>4</v>
      </c>
      <c r="G109" s="25">
        <v>1</v>
      </c>
      <c r="H109" s="7" t="s">
        <v>352</v>
      </c>
      <c r="I109" s="5" t="s">
        <v>360</v>
      </c>
      <c r="J109" s="5"/>
    </row>
    <row r="110" spans="1:10" ht="15" customHeight="1" x14ac:dyDescent="0.2">
      <c r="A110" s="23">
        <v>2022</v>
      </c>
      <c r="B110" s="19" t="s">
        <v>99</v>
      </c>
      <c r="C110" s="11" t="s">
        <v>59</v>
      </c>
      <c r="D110" s="6" t="s">
        <v>91</v>
      </c>
      <c r="E110" s="21"/>
      <c r="F110" s="29">
        <v>2</v>
      </c>
      <c r="G110" s="25">
        <v>1.5</v>
      </c>
      <c r="H110" s="7" t="s">
        <v>357</v>
      </c>
      <c r="I110" s="5" t="s">
        <v>369</v>
      </c>
      <c r="J110" s="5"/>
    </row>
    <row r="111" spans="1:10" ht="15" customHeight="1" x14ac:dyDescent="0.2">
      <c r="A111" s="23">
        <v>2022</v>
      </c>
      <c r="B111" s="19" t="s">
        <v>99</v>
      </c>
      <c r="C111" s="11" t="s">
        <v>74</v>
      </c>
      <c r="D111" s="6" t="s">
        <v>424</v>
      </c>
      <c r="E111" s="5"/>
      <c r="F111" s="31">
        <v>1.5</v>
      </c>
      <c r="G111" s="26">
        <v>1.5</v>
      </c>
      <c r="H111" s="3"/>
      <c r="I111" s="4"/>
      <c r="J111" s="49" t="s">
        <v>450</v>
      </c>
    </row>
    <row r="112" spans="1:10" ht="15" customHeight="1" x14ac:dyDescent="0.2">
      <c r="A112" s="23">
        <v>2022</v>
      </c>
      <c r="B112" s="19" t="s">
        <v>99</v>
      </c>
      <c r="C112" s="11" t="s">
        <v>74</v>
      </c>
      <c r="D112" s="6" t="s">
        <v>78</v>
      </c>
      <c r="E112" s="21"/>
      <c r="F112" s="31">
        <v>1.5</v>
      </c>
      <c r="G112" s="26">
        <v>1.5</v>
      </c>
      <c r="H112" s="3"/>
      <c r="I112" s="4"/>
      <c r="J112" s="49" t="s">
        <v>450</v>
      </c>
    </row>
    <row r="113" spans="1:10" ht="15" customHeight="1" x14ac:dyDescent="0.2">
      <c r="A113" s="23">
        <v>2022</v>
      </c>
      <c r="B113" s="19" t="s">
        <v>99</v>
      </c>
      <c r="C113" s="11" t="s">
        <v>74</v>
      </c>
      <c r="D113" s="6" t="s">
        <v>78</v>
      </c>
      <c r="E113" s="21"/>
      <c r="F113" s="29">
        <v>6</v>
      </c>
      <c r="G113" s="25">
        <v>3</v>
      </c>
      <c r="H113" s="7" t="s">
        <v>352</v>
      </c>
      <c r="I113" s="5" t="s">
        <v>362</v>
      </c>
      <c r="J113" s="5"/>
    </row>
    <row r="114" spans="1:10" ht="15" customHeight="1" x14ac:dyDescent="0.2">
      <c r="A114" s="23">
        <v>2022</v>
      </c>
      <c r="B114" s="19" t="s">
        <v>99</v>
      </c>
      <c r="C114" s="11" t="s">
        <v>74</v>
      </c>
      <c r="D114" s="6" t="s">
        <v>78</v>
      </c>
      <c r="E114" s="21"/>
      <c r="F114" s="29">
        <v>6</v>
      </c>
      <c r="G114" s="25">
        <v>3</v>
      </c>
      <c r="H114" s="7" t="s">
        <v>354</v>
      </c>
      <c r="I114" s="5" t="s">
        <v>363</v>
      </c>
      <c r="J114" s="5"/>
    </row>
    <row r="115" spans="1:10" ht="15" customHeight="1" x14ac:dyDescent="0.2">
      <c r="A115" s="23">
        <v>2022</v>
      </c>
      <c r="B115" s="19" t="s">
        <v>99</v>
      </c>
      <c r="C115" s="11" t="s">
        <v>74</v>
      </c>
      <c r="D115" s="6" t="s">
        <v>80</v>
      </c>
      <c r="E115" s="5"/>
      <c r="F115" s="31">
        <v>1.5</v>
      </c>
      <c r="G115" s="26">
        <v>1.5</v>
      </c>
      <c r="H115" s="3"/>
      <c r="I115" s="4"/>
      <c r="J115" s="49" t="s">
        <v>450</v>
      </c>
    </row>
    <row r="116" spans="1:10" ht="15" customHeight="1" x14ac:dyDescent="0.2">
      <c r="A116" s="23">
        <v>2022</v>
      </c>
      <c r="B116" s="19" t="s">
        <v>99</v>
      </c>
      <c r="C116" s="11" t="s">
        <v>74</v>
      </c>
      <c r="D116" s="6" t="s">
        <v>80</v>
      </c>
      <c r="E116" s="21"/>
      <c r="F116" s="29">
        <v>6</v>
      </c>
      <c r="G116" s="25">
        <v>2</v>
      </c>
      <c r="H116" s="7" t="s">
        <v>354</v>
      </c>
      <c r="I116" s="5" t="s">
        <v>363</v>
      </c>
      <c r="J116" s="5"/>
    </row>
    <row r="117" spans="1:10" ht="15" customHeight="1" x14ac:dyDescent="0.2">
      <c r="A117" s="23">
        <v>2022</v>
      </c>
      <c r="B117" s="19" t="s">
        <v>99</v>
      </c>
      <c r="C117" s="11" t="s">
        <v>52</v>
      </c>
      <c r="D117" s="6" t="s">
        <v>84</v>
      </c>
      <c r="E117" s="21"/>
      <c r="F117" s="29">
        <v>5.5</v>
      </c>
      <c r="G117" s="25">
        <v>1.5</v>
      </c>
      <c r="H117" s="7" t="s">
        <v>356</v>
      </c>
      <c r="I117" s="5" t="s">
        <v>367</v>
      </c>
      <c r="J117" s="5"/>
    </row>
    <row r="118" spans="1:10" ht="15" customHeight="1" x14ac:dyDescent="0.2">
      <c r="A118" s="23">
        <v>2022</v>
      </c>
      <c r="B118" s="19" t="s">
        <v>99</v>
      </c>
      <c r="C118" s="11" t="s">
        <v>54</v>
      </c>
      <c r="D118" s="6" t="s">
        <v>84</v>
      </c>
      <c r="E118" s="21"/>
      <c r="F118" s="29">
        <v>5.5</v>
      </c>
      <c r="G118" s="25">
        <v>1.5</v>
      </c>
      <c r="H118" s="7" t="s">
        <v>356</v>
      </c>
      <c r="I118" s="5" t="s">
        <v>367</v>
      </c>
      <c r="J118" s="5"/>
    </row>
    <row r="119" spans="1:10" ht="15" customHeight="1" x14ac:dyDescent="0.2">
      <c r="A119" s="23">
        <v>2022</v>
      </c>
      <c r="B119" s="10" t="s">
        <v>99</v>
      </c>
      <c r="C119" s="11" t="s">
        <v>71</v>
      </c>
      <c r="D119" s="6" t="s">
        <v>261</v>
      </c>
      <c r="E119" s="4" t="s">
        <v>96</v>
      </c>
      <c r="F119" s="29">
        <v>3</v>
      </c>
      <c r="G119" s="25">
        <v>3</v>
      </c>
      <c r="H119" s="3" t="s">
        <v>96</v>
      </c>
      <c r="I119" s="4" t="s">
        <v>265</v>
      </c>
      <c r="J119" s="4"/>
    </row>
    <row r="120" spans="1:10" ht="15" customHeight="1" x14ac:dyDescent="0.2">
      <c r="A120" s="24">
        <v>2022</v>
      </c>
      <c r="B120" s="19" t="s">
        <v>99</v>
      </c>
      <c r="C120" s="11" t="s">
        <v>52</v>
      </c>
      <c r="D120" s="6" t="s">
        <v>15</v>
      </c>
      <c r="E120" s="21"/>
      <c r="F120" s="29">
        <v>8</v>
      </c>
      <c r="G120" s="25">
        <v>2</v>
      </c>
      <c r="H120" s="7" t="s">
        <v>352</v>
      </c>
      <c r="I120" s="5" t="s">
        <v>358</v>
      </c>
      <c r="J120" s="5"/>
    </row>
    <row r="121" spans="1:10" ht="15" customHeight="1" x14ac:dyDescent="0.2">
      <c r="A121" s="24">
        <v>2022</v>
      </c>
      <c r="B121" s="19" t="s">
        <v>99</v>
      </c>
      <c r="C121" s="11" t="s">
        <v>53</v>
      </c>
      <c r="D121" s="6" t="s">
        <v>15</v>
      </c>
      <c r="E121" s="21"/>
      <c r="F121" s="29">
        <v>8</v>
      </c>
      <c r="G121" s="25">
        <v>2</v>
      </c>
      <c r="H121" s="7" t="s">
        <v>352</v>
      </c>
      <c r="I121" s="5" t="s">
        <v>359</v>
      </c>
      <c r="J121" s="5"/>
    </row>
    <row r="122" spans="1:10" ht="15" customHeight="1" x14ac:dyDescent="0.2">
      <c r="A122" s="24">
        <v>2022</v>
      </c>
      <c r="B122" s="19" t="s">
        <v>99</v>
      </c>
      <c r="C122" s="11" t="s">
        <v>74</v>
      </c>
      <c r="D122" s="6" t="s">
        <v>82</v>
      </c>
      <c r="E122" s="21"/>
      <c r="F122" s="31">
        <v>1.5</v>
      </c>
      <c r="G122" s="26">
        <v>1.5</v>
      </c>
      <c r="H122" s="7" t="s">
        <v>353</v>
      </c>
      <c r="I122" s="5" t="s">
        <v>361</v>
      </c>
      <c r="J122" s="5"/>
    </row>
    <row r="123" spans="1:10" ht="15" customHeight="1" x14ac:dyDescent="0.2">
      <c r="A123" s="24">
        <v>2022</v>
      </c>
      <c r="B123" s="19" t="s">
        <v>99</v>
      </c>
      <c r="C123" s="11" t="s">
        <v>75</v>
      </c>
      <c r="D123" s="6" t="s">
        <v>82</v>
      </c>
      <c r="E123" s="21"/>
      <c r="F123" s="29">
        <v>6</v>
      </c>
      <c r="G123" s="25">
        <v>2</v>
      </c>
      <c r="H123" s="7" t="s">
        <v>354</v>
      </c>
      <c r="I123" s="5" t="s">
        <v>364</v>
      </c>
      <c r="J123" s="5"/>
    </row>
    <row r="124" spans="1:10" ht="15" customHeight="1" x14ac:dyDescent="0.2">
      <c r="A124" s="24">
        <v>2022</v>
      </c>
      <c r="B124" s="19" t="s">
        <v>99</v>
      </c>
      <c r="C124" s="11" t="s">
        <v>52</v>
      </c>
      <c r="D124" s="6" t="s">
        <v>257</v>
      </c>
      <c r="E124" s="21"/>
      <c r="F124" s="29">
        <v>6</v>
      </c>
      <c r="G124" s="25">
        <v>1.5</v>
      </c>
      <c r="H124" s="7" t="s">
        <v>357</v>
      </c>
      <c r="I124" s="5" t="s">
        <v>368</v>
      </c>
      <c r="J124" s="5"/>
    </row>
    <row r="125" spans="1:10" ht="15" customHeight="1" x14ac:dyDescent="0.2">
      <c r="A125" s="24">
        <v>2022</v>
      </c>
      <c r="B125" s="19" t="s">
        <v>182</v>
      </c>
      <c r="C125" s="11" t="s">
        <v>292</v>
      </c>
      <c r="D125" s="6" t="s">
        <v>423</v>
      </c>
      <c r="E125" s="21" t="s">
        <v>299</v>
      </c>
      <c r="F125" s="29">
        <v>9</v>
      </c>
      <c r="G125" s="25">
        <v>9</v>
      </c>
      <c r="H125" s="7" t="s">
        <v>376</v>
      </c>
      <c r="I125" s="5" t="s">
        <v>301</v>
      </c>
      <c r="J125" s="5"/>
    </row>
    <row r="126" spans="1:10" ht="15" customHeight="1" x14ac:dyDescent="0.2">
      <c r="A126" s="24">
        <v>2022</v>
      </c>
      <c r="B126" s="19" t="s">
        <v>182</v>
      </c>
      <c r="C126" s="11" t="s">
        <v>58</v>
      </c>
      <c r="D126" s="6" t="s">
        <v>86</v>
      </c>
      <c r="E126" s="21" t="s">
        <v>421</v>
      </c>
      <c r="F126" s="29">
        <v>1.5</v>
      </c>
      <c r="G126" s="25">
        <v>0.2</v>
      </c>
      <c r="H126" s="7" t="s">
        <v>379</v>
      </c>
      <c r="I126" s="5" t="s">
        <v>408</v>
      </c>
      <c r="J126" s="5"/>
    </row>
    <row r="127" spans="1:10" ht="15" customHeight="1" x14ac:dyDescent="0.2">
      <c r="A127" s="24">
        <v>2022</v>
      </c>
      <c r="B127" s="19" t="s">
        <v>182</v>
      </c>
      <c r="C127" s="11" t="s">
        <v>58</v>
      </c>
      <c r="D127" s="6" t="s">
        <v>428</v>
      </c>
      <c r="E127" s="21" t="s">
        <v>421</v>
      </c>
      <c r="F127" s="29">
        <v>1.5</v>
      </c>
      <c r="G127" s="25">
        <v>0.2</v>
      </c>
      <c r="H127" s="7" t="s">
        <v>379</v>
      </c>
      <c r="I127" s="5" t="s">
        <v>409</v>
      </c>
      <c r="J127" s="5"/>
    </row>
    <row r="128" spans="1:10" ht="15" customHeight="1" x14ac:dyDescent="0.2">
      <c r="A128" s="24">
        <v>2022</v>
      </c>
      <c r="B128" s="19" t="s">
        <v>182</v>
      </c>
      <c r="C128" s="11" t="s">
        <v>56</v>
      </c>
      <c r="D128" s="6" t="s">
        <v>188</v>
      </c>
      <c r="E128" s="21" t="s">
        <v>420</v>
      </c>
      <c r="F128" s="29">
        <v>2.5</v>
      </c>
      <c r="G128" s="25">
        <v>0.2</v>
      </c>
      <c r="H128" s="7" t="s">
        <v>161</v>
      </c>
      <c r="I128" s="5" t="s">
        <v>400</v>
      </c>
      <c r="J128" s="5"/>
    </row>
    <row r="129" spans="1:10" ht="15" customHeight="1" x14ac:dyDescent="0.2">
      <c r="A129" s="24">
        <v>2022</v>
      </c>
      <c r="B129" s="19" t="s">
        <v>182</v>
      </c>
      <c r="C129" s="11" t="s">
        <v>74</v>
      </c>
      <c r="D129" s="6" t="s">
        <v>211</v>
      </c>
      <c r="E129" s="21" t="s">
        <v>418</v>
      </c>
      <c r="F129" s="29">
        <v>3</v>
      </c>
      <c r="G129" s="25">
        <v>2</v>
      </c>
      <c r="H129" s="7" t="s">
        <v>171</v>
      </c>
      <c r="I129" s="5" t="s">
        <v>411</v>
      </c>
      <c r="J129" s="5"/>
    </row>
    <row r="130" spans="1:10" ht="15" customHeight="1" x14ac:dyDescent="0.2">
      <c r="A130" s="24">
        <v>2022</v>
      </c>
      <c r="B130" s="19" t="s">
        <v>182</v>
      </c>
      <c r="C130" s="11" t="s">
        <v>183</v>
      </c>
      <c r="D130" s="6" t="s">
        <v>211</v>
      </c>
      <c r="E130" s="21" t="s">
        <v>258</v>
      </c>
      <c r="F130" s="29">
        <v>6</v>
      </c>
      <c r="G130" s="25">
        <v>2</v>
      </c>
      <c r="H130" s="7" t="s">
        <v>161</v>
      </c>
      <c r="I130" s="5" t="s">
        <v>387</v>
      </c>
      <c r="J130" s="5"/>
    </row>
    <row r="131" spans="1:10" ht="15" customHeight="1" x14ac:dyDescent="0.2">
      <c r="A131" s="24">
        <v>2022</v>
      </c>
      <c r="B131" s="19" t="s">
        <v>182</v>
      </c>
      <c r="C131" s="11" t="s">
        <v>292</v>
      </c>
      <c r="D131" s="6" t="s">
        <v>449</v>
      </c>
      <c r="E131" s="21" t="s">
        <v>258</v>
      </c>
      <c r="F131" s="29">
        <v>4.8</v>
      </c>
      <c r="G131" s="25">
        <v>4</v>
      </c>
      <c r="H131" s="7" t="s">
        <v>171</v>
      </c>
      <c r="I131" s="5" t="s">
        <v>380</v>
      </c>
      <c r="J131" s="5"/>
    </row>
    <row r="132" spans="1:10" ht="15" customHeight="1" x14ac:dyDescent="0.2">
      <c r="A132" s="24">
        <v>2022</v>
      </c>
      <c r="B132" s="19" t="s">
        <v>182</v>
      </c>
      <c r="C132" s="11" t="s">
        <v>76</v>
      </c>
      <c r="D132" s="6" t="s">
        <v>191</v>
      </c>
      <c r="E132" s="21" t="s">
        <v>416</v>
      </c>
      <c r="F132" s="29">
        <v>6</v>
      </c>
      <c r="G132" s="25">
        <v>0.5</v>
      </c>
      <c r="H132" s="7" t="s">
        <v>161</v>
      </c>
      <c r="I132" s="5" t="s">
        <v>396</v>
      </c>
      <c r="J132" s="5"/>
    </row>
    <row r="133" spans="1:10" ht="15" customHeight="1" x14ac:dyDescent="0.2">
      <c r="A133" s="24">
        <v>2022</v>
      </c>
      <c r="B133" s="19" t="s">
        <v>182</v>
      </c>
      <c r="C133" s="11" t="s">
        <v>183</v>
      </c>
      <c r="D133" s="6" t="s">
        <v>290</v>
      </c>
      <c r="E133" s="21" t="s">
        <v>258</v>
      </c>
      <c r="F133" s="29">
        <v>2.4</v>
      </c>
      <c r="G133" s="25">
        <v>2</v>
      </c>
      <c r="H133" s="7" t="s">
        <v>378</v>
      </c>
      <c r="I133" s="5" t="s">
        <v>410</v>
      </c>
      <c r="J133" s="5"/>
    </row>
    <row r="134" spans="1:10" ht="15" customHeight="1" x14ac:dyDescent="0.2">
      <c r="A134" s="24">
        <v>2022</v>
      </c>
      <c r="B134" s="19" t="s">
        <v>182</v>
      </c>
      <c r="C134" s="11" t="s">
        <v>55</v>
      </c>
      <c r="D134" s="6" t="s">
        <v>195</v>
      </c>
      <c r="E134" s="21" t="s">
        <v>415</v>
      </c>
      <c r="F134" s="29">
        <v>0.5</v>
      </c>
      <c r="G134" s="25">
        <v>0.5</v>
      </c>
      <c r="H134" s="7" t="s">
        <v>161</v>
      </c>
      <c r="I134" s="5" t="s">
        <v>395</v>
      </c>
      <c r="J134" s="5"/>
    </row>
    <row r="135" spans="1:10" ht="15" customHeight="1" x14ac:dyDescent="0.2">
      <c r="A135" s="24">
        <v>2022</v>
      </c>
      <c r="B135" s="19" t="s">
        <v>182</v>
      </c>
      <c r="C135" s="11" t="s">
        <v>56</v>
      </c>
      <c r="D135" s="6" t="s">
        <v>206</v>
      </c>
      <c r="E135" s="21" t="s">
        <v>420</v>
      </c>
      <c r="F135" s="29">
        <v>2.5</v>
      </c>
      <c r="G135" s="25">
        <v>0.2</v>
      </c>
      <c r="H135" s="7" t="s">
        <v>161</v>
      </c>
      <c r="I135" s="5" t="s">
        <v>401</v>
      </c>
      <c r="J135" s="5"/>
    </row>
    <row r="136" spans="1:10" ht="15" customHeight="1" x14ac:dyDescent="0.2">
      <c r="A136" s="24">
        <v>2022</v>
      </c>
      <c r="B136" s="10" t="s">
        <v>182</v>
      </c>
      <c r="C136" s="11" t="s">
        <v>292</v>
      </c>
      <c r="D136" s="6" t="s">
        <v>298</v>
      </c>
      <c r="E136" s="21" t="s">
        <v>296</v>
      </c>
      <c r="F136" s="29">
        <v>9</v>
      </c>
      <c r="G136" s="25">
        <v>9</v>
      </c>
      <c r="H136" s="3" t="s">
        <v>296</v>
      </c>
      <c r="I136" s="4" t="s">
        <v>297</v>
      </c>
      <c r="J136" s="4"/>
    </row>
    <row r="137" spans="1:10" ht="15" customHeight="1" x14ac:dyDescent="0.2">
      <c r="A137" s="24">
        <v>2022</v>
      </c>
      <c r="B137" s="19" t="s">
        <v>182</v>
      </c>
      <c r="C137" s="11" t="s">
        <v>74</v>
      </c>
      <c r="D137" s="6" t="s">
        <v>424</v>
      </c>
      <c r="E137" s="21"/>
      <c r="F137" s="29">
        <v>0</v>
      </c>
      <c r="G137" s="25">
        <v>0.05</v>
      </c>
      <c r="H137" s="3"/>
      <c r="I137" s="4"/>
      <c r="J137" s="49" t="s">
        <v>450</v>
      </c>
    </row>
    <row r="138" spans="1:10" ht="15" customHeight="1" x14ac:dyDescent="0.2">
      <c r="A138" s="24">
        <v>2022</v>
      </c>
      <c r="B138" s="19" t="s">
        <v>182</v>
      </c>
      <c r="C138" s="11" t="s">
        <v>74</v>
      </c>
      <c r="D138" s="6" t="s">
        <v>78</v>
      </c>
      <c r="E138" s="21"/>
      <c r="F138" s="29">
        <v>0</v>
      </c>
      <c r="G138" s="25">
        <v>0.05</v>
      </c>
      <c r="H138" s="3"/>
      <c r="I138" s="4"/>
      <c r="J138" s="49" t="s">
        <v>450</v>
      </c>
    </row>
    <row r="139" spans="1:10" ht="15" customHeight="1" x14ac:dyDescent="0.2">
      <c r="A139" s="24">
        <v>2022</v>
      </c>
      <c r="B139" s="19" t="s">
        <v>182</v>
      </c>
      <c r="C139" s="11" t="s">
        <v>53</v>
      </c>
      <c r="D139" s="6" t="s">
        <v>97</v>
      </c>
      <c r="E139" s="21" t="s">
        <v>417</v>
      </c>
      <c r="F139" s="29">
        <v>0</v>
      </c>
      <c r="G139" s="25">
        <v>0.2</v>
      </c>
      <c r="H139" s="7" t="s">
        <v>379</v>
      </c>
      <c r="I139" s="5" t="s">
        <v>397</v>
      </c>
      <c r="J139" s="5"/>
    </row>
    <row r="140" spans="1:10" ht="15" customHeight="1" x14ac:dyDescent="0.2">
      <c r="A140" s="24">
        <v>2022</v>
      </c>
      <c r="B140" s="19" t="s">
        <v>182</v>
      </c>
      <c r="C140" s="11" t="s">
        <v>74</v>
      </c>
      <c r="D140" s="6" t="s">
        <v>80</v>
      </c>
      <c r="E140" s="21"/>
      <c r="F140" s="29">
        <v>0</v>
      </c>
      <c r="G140" s="25">
        <v>0.05</v>
      </c>
      <c r="H140" s="3"/>
      <c r="I140" s="4"/>
      <c r="J140" s="49" t="s">
        <v>450</v>
      </c>
    </row>
    <row r="141" spans="1:10" ht="15" customHeight="1" x14ac:dyDescent="0.2">
      <c r="A141" s="24">
        <v>2022</v>
      </c>
      <c r="B141" s="19" t="s">
        <v>182</v>
      </c>
      <c r="C141" s="11" t="s">
        <v>183</v>
      </c>
      <c r="D141" s="6" t="s">
        <v>192</v>
      </c>
      <c r="E141" s="21" t="s">
        <v>258</v>
      </c>
      <c r="F141" s="29">
        <v>6</v>
      </c>
      <c r="G141" s="25">
        <v>6</v>
      </c>
      <c r="H141" s="7" t="s">
        <v>370</v>
      </c>
      <c r="I141" s="5" t="s">
        <v>381</v>
      </c>
      <c r="J141" s="5"/>
    </row>
    <row r="142" spans="1:10" ht="15" customHeight="1" x14ac:dyDescent="0.2">
      <c r="A142" s="24">
        <v>2022</v>
      </c>
      <c r="B142" s="19" t="s">
        <v>182</v>
      </c>
      <c r="C142" s="11" t="s">
        <v>183</v>
      </c>
      <c r="D142" s="6" t="s">
        <v>192</v>
      </c>
      <c r="E142" s="21" t="s">
        <v>258</v>
      </c>
      <c r="F142" s="29">
        <v>2.4</v>
      </c>
      <c r="G142" s="25">
        <v>3</v>
      </c>
      <c r="H142" s="7" t="s">
        <v>371</v>
      </c>
      <c r="I142" s="5" t="s">
        <v>382</v>
      </c>
      <c r="J142" s="5"/>
    </row>
    <row r="143" spans="1:10" ht="15" customHeight="1" x14ac:dyDescent="0.2">
      <c r="A143" s="24">
        <v>2022</v>
      </c>
      <c r="B143" s="19" t="s">
        <v>182</v>
      </c>
      <c r="C143" s="11" t="s">
        <v>183</v>
      </c>
      <c r="D143" s="6" t="s">
        <v>192</v>
      </c>
      <c r="E143" s="21" t="s">
        <v>258</v>
      </c>
      <c r="F143" s="29">
        <v>3.6</v>
      </c>
      <c r="G143" s="25">
        <v>4</v>
      </c>
      <c r="H143" s="7" t="s">
        <v>372</v>
      </c>
      <c r="I143" s="5" t="s">
        <v>383</v>
      </c>
      <c r="J143" s="5"/>
    </row>
    <row r="144" spans="1:10" ht="15" customHeight="1" x14ac:dyDescent="0.2">
      <c r="A144" s="24">
        <v>2022</v>
      </c>
      <c r="B144" s="19" t="s">
        <v>182</v>
      </c>
      <c r="C144" s="11" t="s">
        <v>183</v>
      </c>
      <c r="D144" s="6" t="s">
        <v>192</v>
      </c>
      <c r="E144" s="21" t="s">
        <v>258</v>
      </c>
      <c r="F144" s="29">
        <v>4.8</v>
      </c>
      <c r="G144" s="25">
        <v>4</v>
      </c>
      <c r="H144" s="7" t="s">
        <v>171</v>
      </c>
      <c r="I144" s="5" t="s">
        <v>388</v>
      </c>
      <c r="J144" s="5"/>
    </row>
    <row r="145" spans="1:10" ht="15" customHeight="1" x14ac:dyDescent="0.2">
      <c r="A145" s="24">
        <v>2022</v>
      </c>
      <c r="B145" s="19" t="s">
        <v>182</v>
      </c>
      <c r="C145" s="11" t="s">
        <v>183</v>
      </c>
      <c r="D145" s="6" t="s">
        <v>192</v>
      </c>
      <c r="E145" s="21" t="s">
        <v>258</v>
      </c>
      <c r="F145" s="29">
        <v>6</v>
      </c>
      <c r="G145" s="25">
        <v>5</v>
      </c>
      <c r="H145" s="7" t="s">
        <v>375</v>
      </c>
      <c r="I145" s="5" t="s">
        <v>390</v>
      </c>
      <c r="J145" s="5"/>
    </row>
    <row r="146" spans="1:10" ht="15" customHeight="1" x14ac:dyDescent="0.2">
      <c r="A146" s="24">
        <v>2022</v>
      </c>
      <c r="B146" s="19" t="s">
        <v>182</v>
      </c>
      <c r="C146" s="11" t="s">
        <v>183</v>
      </c>
      <c r="D146" s="6" t="s">
        <v>192</v>
      </c>
      <c r="E146" s="21" t="s">
        <v>258</v>
      </c>
      <c r="F146" s="29">
        <v>1.2</v>
      </c>
      <c r="G146" s="25">
        <v>1</v>
      </c>
      <c r="H146" s="7" t="s">
        <v>161</v>
      </c>
      <c r="I146" s="5" t="s">
        <v>391</v>
      </c>
      <c r="J146" s="5"/>
    </row>
    <row r="147" spans="1:10" ht="15" customHeight="1" x14ac:dyDescent="0.2">
      <c r="A147" s="24">
        <v>2022</v>
      </c>
      <c r="B147" s="19" t="s">
        <v>182</v>
      </c>
      <c r="C147" s="11" t="s">
        <v>292</v>
      </c>
      <c r="D147" s="6" t="s">
        <v>303</v>
      </c>
      <c r="E147" s="21" t="s">
        <v>262</v>
      </c>
      <c r="F147" s="29">
        <v>18</v>
      </c>
      <c r="G147" s="25">
        <v>18</v>
      </c>
      <c r="H147" s="7" t="s">
        <v>262</v>
      </c>
      <c r="I147" s="5" t="s">
        <v>385</v>
      </c>
      <c r="J147" s="5"/>
    </row>
    <row r="148" spans="1:10" ht="15" customHeight="1" x14ac:dyDescent="0.2">
      <c r="A148" s="24">
        <v>2022</v>
      </c>
      <c r="B148" s="19" t="s">
        <v>182</v>
      </c>
      <c r="C148" s="11" t="s">
        <v>52</v>
      </c>
      <c r="D148" s="6" t="s">
        <v>303</v>
      </c>
      <c r="E148" s="21" t="s">
        <v>414</v>
      </c>
      <c r="F148" s="29">
        <v>4</v>
      </c>
      <c r="G148" s="25">
        <v>1</v>
      </c>
      <c r="H148" s="7" t="s">
        <v>378</v>
      </c>
      <c r="I148" s="5" t="s">
        <v>394</v>
      </c>
      <c r="J148" s="5"/>
    </row>
    <row r="149" spans="1:10" ht="15" customHeight="1" x14ac:dyDescent="0.2">
      <c r="A149" s="24">
        <v>2022</v>
      </c>
      <c r="B149" s="19" t="s">
        <v>182</v>
      </c>
      <c r="C149" s="11" t="s">
        <v>73</v>
      </c>
      <c r="D149" s="6" t="s">
        <v>303</v>
      </c>
      <c r="E149" s="21" t="s">
        <v>412</v>
      </c>
      <c r="F149" s="29">
        <v>3</v>
      </c>
      <c r="G149" s="25">
        <v>3</v>
      </c>
      <c r="H149" s="7" t="s">
        <v>296</v>
      </c>
      <c r="I149" s="5" t="s">
        <v>392</v>
      </c>
      <c r="J149" s="5"/>
    </row>
    <row r="150" spans="1:10" ht="15" customHeight="1" x14ac:dyDescent="0.2">
      <c r="A150" s="24">
        <v>2022</v>
      </c>
      <c r="B150" s="19" t="s">
        <v>182</v>
      </c>
      <c r="C150" s="11" t="s">
        <v>183</v>
      </c>
      <c r="D150" s="6" t="s">
        <v>303</v>
      </c>
      <c r="E150" s="21" t="s">
        <v>258</v>
      </c>
      <c r="F150" s="29">
        <v>2.4</v>
      </c>
      <c r="G150" s="25">
        <v>3</v>
      </c>
      <c r="H150" s="7" t="s">
        <v>374</v>
      </c>
      <c r="I150" s="5" t="s">
        <v>386</v>
      </c>
      <c r="J150" s="5"/>
    </row>
    <row r="151" spans="1:10" ht="15" customHeight="1" x14ac:dyDescent="0.2">
      <c r="A151" s="24">
        <v>2022</v>
      </c>
      <c r="B151" s="19" t="s">
        <v>182</v>
      </c>
      <c r="C151" s="11" t="s">
        <v>183</v>
      </c>
      <c r="D151" s="6" t="s">
        <v>303</v>
      </c>
      <c r="E151" s="21" t="s">
        <v>258</v>
      </c>
      <c r="F151" s="29">
        <v>2.4</v>
      </c>
      <c r="G151" s="25">
        <v>3</v>
      </c>
      <c r="H151" s="7" t="s">
        <v>370</v>
      </c>
      <c r="I151" s="5" t="s">
        <v>389</v>
      </c>
      <c r="J151" s="5"/>
    </row>
    <row r="152" spans="1:10" ht="15" customHeight="1" x14ac:dyDescent="0.2">
      <c r="A152" s="24">
        <v>2022</v>
      </c>
      <c r="B152" s="19" t="s">
        <v>182</v>
      </c>
      <c r="C152" s="11" t="s">
        <v>183</v>
      </c>
      <c r="D152" s="6" t="s">
        <v>422</v>
      </c>
      <c r="E152" s="21" t="s">
        <v>258</v>
      </c>
      <c r="F152" s="29">
        <v>2.4</v>
      </c>
      <c r="G152" s="25">
        <v>2.4</v>
      </c>
      <c r="H152" s="7" t="s">
        <v>373</v>
      </c>
      <c r="I152" s="5" t="s">
        <v>384</v>
      </c>
      <c r="J152" s="5"/>
    </row>
    <row r="153" spans="1:10" ht="15" customHeight="1" x14ac:dyDescent="0.2">
      <c r="A153" s="24">
        <v>2022</v>
      </c>
      <c r="B153" s="19" t="s">
        <v>182</v>
      </c>
      <c r="C153" s="11" t="s">
        <v>57</v>
      </c>
      <c r="D153" s="6" t="s">
        <v>93</v>
      </c>
      <c r="E153" s="21" t="s">
        <v>413</v>
      </c>
      <c r="F153" s="29">
        <v>7.2</v>
      </c>
      <c r="G153" s="25">
        <v>3</v>
      </c>
      <c r="H153" s="7" t="s">
        <v>377</v>
      </c>
      <c r="I153" s="5" t="s">
        <v>393</v>
      </c>
      <c r="J153" s="5"/>
    </row>
    <row r="154" spans="1:10" ht="15" customHeight="1" x14ac:dyDescent="0.2">
      <c r="A154" s="24">
        <v>2022</v>
      </c>
      <c r="B154" s="10" t="s">
        <v>182</v>
      </c>
      <c r="C154" s="11" t="s">
        <v>71</v>
      </c>
      <c r="D154" s="6" t="s">
        <v>261</v>
      </c>
      <c r="E154" s="47" t="s">
        <v>262</v>
      </c>
      <c r="F154" s="29">
        <v>3</v>
      </c>
      <c r="G154" s="25">
        <v>3</v>
      </c>
      <c r="H154" s="3" t="s">
        <v>262</v>
      </c>
      <c r="I154" s="4" t="s">
        <v>265</v>
      </c>
      <c r="J154" s="4"/>
    </row>
    <row r="155" spans="1:10" ht="15" customHeight="1" x14ac:dyDescent="0.2">
      <c r="A155" s="24">
        <v>2022</v>
      </c>
      <c r="B155" s="19" t="s">
        <v>182</v>
      </c>
      <c r="C155" s="11" t="s">
        <v>56</v>
      </c>
      <c r="D155" s="6" t="s">
        <v>67</v>
      </c>
      <c r="E155" s="21" t="s">
        <v>420</v>
      </c>
      <c r="F155" s="29">
        <v>1.5</v>
      </c>
      <c r="G155" s="25">
        <v>0.2</v>
      </c>
      <c r="H155" s="7" t="s">
        <v>161</v>
      </c>
      <c r="I155" s="5" t="s">
        <v>402</v>
      </c>
      <c r="J155" s="5"/>
    </row>
    <row r="156" spans="1:10" ht="15" customHeight="1" x14ac:dyDescent="0.2">
      <c r="A156" s="24">
        <v>2022</v>
      </c>
      <c r="B156" s="19" t="s">
        <v>182</v>
      </c>
      <c r="C156" s="11" t="s">
        <v>56</v>
      </c>
      <c r="D156" s="6" t="s">
        <v>67</v>
      </c>
      <c r="E156" s="21" t="s">
        <v>420</v>
      </c>
      <c r="F156" s="29">
        <v>1</v>
      </c>
      <c r="G156" s="25">
        <v>0.2</v>
      </c>
      <c r="H156" s="7" t="s">
        <v>161</v>
      </c>
      <c r="I156" s="5" t="s">
        <v>405</v>
      </c>
      <c r="J156" s="5"/>
    </row>
    <row r="157" spans="1:10" ht="15" customHeight="1" x14ac:dyDescent="0.2">
      <c r="A157" s="24">
        <v>2022</v>
      </c>
      <c r="B157" s="19" t="s">
        <v>182</v>
      </c>
      <c r="C157" s="11" t="s">
        <v>56</v>
      </c>
      <c r="D157" s="6" t="s">
        <v>425</v>
      </c>
      <c r="E157" s="21" t="s">
        <v>420</v>
      </c>
      <c r="F157" s="29">
        <v>1.5</v>
      </c>
      <c r="G157" s="25">
        <v>0.2</v>
      </c>
      <c r="H157" s="7" t="s">
        <v>161</v>
      </c>
      <c r="I157" s="5" t="s">
        <v>403</v>
      </c>
      <c r="J157" s="5"/>
    </row>
    <row r="158" spans="1:10" ht="15" customHeight="1" x14ac:dyDescent="0.2">
      <c r="A158" s="24">
        <v>2022</v>
      </c>
      <c r="B158" s="19" t="s">
        <v>182</v>
      </c>
      <c r="C158" s="11" t="s">
        <v>56</v>
      </c>
      <c r="D158" s="6" t="s">
        <v>27</v>
      </c>
      <c r="E158" s="21" t="s">
        <v>420</v>
      </c>
      <c r="F158" s="29">
        <v>0.5</v>
      </c>
      <c r="G158" s="25">
        <v>0.2</v>
      </c>
      <c r="H158" s="7" t="s">
        <v>161</v>
      </c>
      <c r="I158" s="5" t="s">
        <v>404</v>
      </c>
      <c r="J158" s="5"/>
    </row>
    <row r="159" spans="1:10" ht="15" customHeight="1" x14ac:dyDescent="0.2">
      <c r="A159" s="24">
        <v>2022</v>
      </c>
      <c r="B159" s="19" t="s">
        <v>182</v>
      </c>
      <c r="C159" s="11" t="s">
        <v>56</v>
      </c>
      <c r="D159" s="6" t="s">
        <v>426</v>
      </c>
      <c r="E159" s="21" t="s">
        <v>420</v>
      </c>
      <c r="F159" s="29">
        <v>1</v>
      </c>
      <c r="G159" s="25">
        <v>0.2</v>
      </c>
      <c r="H159" s="7" t="s">
        <v>161</v>
      </c>
      <c r="I159" s="5" t="s">
        <v>406</v>
      </c>
      <c r="J159" s="5"/>
    </row>
    <row r="160" spans="1:10" ht="15" customHeight="1" x14ac:dyDescent="0.2">
      <c r="A160" s="24">
        <v>2022</v>
      </c>
      <c r="B160" s="19" t="s">
        <v>182</v>
      </c>
      <c r="C160" s="11" t="s">
        <v>75</v>
      </c>
      <c r="D160" s="6" t="s">
        <v>427</v>
      </c>
      <c r="E160" s="21" t="s">
        <v>419</v>
      </c>
      <c r="F160" s="29">
        <v>3.6</v>
      </c>
      <c r="G160" s="25">
        <v>0.2</v>
      </c>
      <c r="H160" s="7" t="s">
        <v>379</v>
      </c>
      <c r="I160" s="5" t="s">
        <v>399</v>
      </c>
      <c r="J160" s="5"/>
    </row>
    <row r="161" spans="1:10" ht="15" customHeight="1" x14ac:dyDescent="0.2">
      <c r="A161" s="24">
        <v>2022</v>
      </c>
      <c r="B161" s="19" t="s">
        <v>182</v>
      </c>
      <c r="C161" s="11" t="s">
        <v>74</v>
      </c>
      <c r="D161" s="6" t="s">
        <v>82</v>
      </c>
      <c r="E161" s="21" t="s">
        <v>418</v>
      </c>
      <c r="F161" s="29">
        <v>0</v>
      </c>
      <c r="G161" s="25">
        <v>0.05</v>
      </c>
      <c r="H161" s="7" t="s">
        <v>379</v>
      </c>
      <c r="I161" s="5" t="s">
        <v>398</v>
      </c>
      <c r="J161" s="5"/>
    </row>
    <row r="162" spans="1:10" ht="15" customHeight="1" x14ac:dyDescent="0.2">
      <c r="A162" s="24">
        <v>2022</v>
      </c>
      <c r="B162" s="19" t="s">
        <v>182</v>
      </c>
      <c r="C162" s="11" t="s">
        <v>56</v>
      </c>
      <c r="D162" s="6" t="s">
        <v>317</v>
      </c>
      <c r="E162" s="21" t="s">
        <v>420</v>
      </c>
      <c r="F162" s="29">
        <v>1.5</v>
      </c>
      <c r="G162" s="25">
        <v>0.2</v>
      </c>
      <c r="H162" s="7" t="s">
        <v>161</v>
      </c>
      <c r="I162" s="5" t="s">
        <v>407</v>
      </c>
      <c r="J162" s="5"/>
    </row>
    <row r="163" spans="1:10" ht="15" customHeight="1" x14ac:dyDescent="0.2">
      <c r="A163" s="24">
        <v>2022</v>
      </c>
      <c r="B163" s="19" t="s">
        <v>72</v>
      </c>
      <c r="C163" s="11" t="s">
        <v>292</v>
      </c>
      <c r="D163" s="6" t="s">
        <v>332</v>
      </c>
      <c r="E163" s="21"/>
      <c r="F163" s="29">
        <v>9</v>
      </c>
      <c r="G163" s="25">
        <v>9</v>
      </c>
      <c r="H163" s="7" t="s">
        <v>333</v>
      </c>
      <c r="I163" s="5" t="s">
        <v>339</v>
      </c>
      <c r="J163" s="5"/>
    </row>
    <row r="164" spans="1:10" ht="15" customHeight="1" x14ac:dyDescent="0.2">
      <c r="A164" s="24">
        <v>2022</v>
      </c>
      <c r="B164" s="19" t="s">
        <v>72</v>
      </c>
      <c r="C164" s="11" t="s">
        <v>55</v>
      </c>
      <c r="D164" s="6" t="s">
        <v>195</v>
      </c>
      <c r="E164" s="21"/>
      <c r="F164" s="29">
        <v>4</v>
      </c>
      <c r="G164" s="25">
        <v>6</v>
      </c>
      <c r="H164" s="7" t="s">
        <v>38</v>
      </c>
      <c r="I164" s="5" t="s">
        <v>340</v>
      </c>
      <c r="J164" s="5" t="s">
        <v>341</v>
      </c>
    </row>
    <row r="165" spans="1:10" ht="15" customHeight="1" x14ac:dyDescent="0.2">
      <c r="A165" s="24">
        <v>2022</v>
      </c>
      <c r="B165" s="19" t="s">
        <v>72</v>
      </c>
      <c r="C165" s="11" t="s">
        <v>73</v>
      </c>
      <c r="D165" s="6" t="s">
        <v>91</v>
      </c>
      <c r="E165" s="21"/>
      <c r="F165" s="29">
        <v>18</v>
      </c>
      <c r="G165" s="25">
        <v>13</v>
      </c>
      <c r="H165" s="7" t="s">
        <v>334</v>
      </c>
      <c r="I165" s="5" t="s">
        <v>342</v>
      </c>
      <c r="J165" s="5"/>
    </row>
    <row r="166" spans="1:10" ht="15" customHeight="1" x14ac:dyDescent="0.2">
      <c r="A166" s="24">
        <v>2022</v>
      </c>
      <c r="B166" s="19" t="s">
        <v>72</v>
      </c>
      <c r="C166" s="11" t="s">
        <v>59</v>
      </c>
      <c r="D166" s="6" t="s">
        <v>91</v>
      </c>
      <c r="E166" s="21"/>
      <c r="F166" s="29">
        <v>5</v>
      </c>
      <c r="G166" s="25">
        <v>0</v>
      </c>
      <c r="H166" s="7" t="s">
        <v>335</v>
      </c>
      <c r="I166" s="5" t="s">
        <v>343</v>
      </c>
      <c r="J166" s="12" t="s">
        <v>463</v>
      </c>
    </row>
    <row r="167" spans="1:10" ht="15" customHeight="1" x14ac:dyDescent="0.2">
      <c r="A167" s="24">
        <v>2022</v>
      </c>
      <c r="B167" s="19" t="s">
        <v>72</v>
      </c>
      <c r="C167" s="11" t="s">
        <v>52</v>
      </c>
      <c r="D167" s="6" t="s">
        <v>97</v>
      </c>
      <c r="E167" s="21"/>
      <c r="F167" s="29">
        <v>6</v>
      </c>
      <c r="G167" s="25">
        <v>6</v>
      </c>
      <c r="H167" s="7" t="s">
        <v>4</v>
      </c>
      <c r="I167" s="5" t="s">
        <v>345</v>
      </c>
      <c r="J167" s="5" t="s">
        <v>346</v>
      </c>
    </row>
    <row r="168" spans="1:10" ht="15" customHeight="1" x14ac:dyDescent="0.2">
      <c r="A168" s="24">
        <v>2022</v>
      </c>
      <c r="B168" s="19" t="s">
        <v>72</v>
      </c>
      <c r="C168" s="11" t="s">
        <v>54</v>
      </c>
      <c r="D168" s="6" t="s">
        <v>97</v>
      </c>
      <c r="E168" s="21"/>
      <c r="F168" s="29">
        <v>7</v>
      </c>
      <c r="G168" s="25">
        <v>0.5</v>
      </c>
      <c r="H168" s="7" t="s">
        <v>336</v>
      </c>
      <c r="I168" s="5" t="s">
        <v>347</v>
      </c>
      <c r="J168" s="5"/>
    </row>
    <row r="169" spans="1:10" ht="15" customHeight="1" x14ac:dyDescent="0.2">
      <c r="A169" s="24">
        <v>2022</v>
      </c>
      <c r="B169" s="19" t="s">
        <v>72</v>
      </c>
      <c r="C169" s="11" t="s">
        <v>59</v>
      </c>
      <c r="D169" s="6" t="s">
        <v>97</v>
      </c>
      <c r="E169" s="21"/>
      <c r="F169" s="29">
        <v>8</v>
      </c>
      <c r="G169" s="25">
        <v>0</v>
      </c>
      <c r="H169" s="7" t="s">
        <v>336</v>
      </c>
      <c r="I169" s="5" t="s">
        <v>344</v>
      </c>
      <c r="J169" s="12" t="s">
        <v>463</v>
      </c>
    </row>
    <row r="170" spans="1:10" ht="15" customHeight="1" x14ac:dyDescent="0.2">
      <c r="A170" s="24">
        <v>2022</v>
      </c>
      <c r="B170" s="19" t="s">
        <v>72</v>
      </c>
      <c r="C170" s="11" t="s">
        <v>58</v>
      </c>
      <c r="D170" s="6" t="s">
        <v>30</v>
      </c>
      <c r="E170" s="21"/>
      <c r="F170" s="29">
        <v>9</v>
      </c>
      <c r="G170" s="25">
        <v>10</v>
      </c>
      <c r="H170" s="7" t="s">
        <v>337</v>
      </c>
      <c r="I170" s="5" t="s">
        <v>348</v>
      </c>
      <c r="J170" s="5"/>
    </row>
    <row r="171" spans="1:10" ht="15" customHeight="1" x14ac:dyDescent="0.2">
      <c r="A171" s="24">
        <v>2022</v>
      </c>
      <c r="B171" s="19" t="s">
        <v>72</v>
      </c>
      <c r="C171" s="11" t="s">
        <v>57</v>
      </c>
      <c r="D171" s="6" t="s">
        <v>93</v>
      </c>
      <c r="E171" s="21"/>
      <c r="F171" s="29">
        <v>12</v>
      </c>
      <c r="G171" s="25">
        <v>13</v>
      </c>
      <c r="H171" s="7" t="s">
        <v>338</v>
      </c>
      <c r="I171" s="5" t="s">
        <v>349</v>
      </c>
      <c r="J171" s="5"/>
    </row>
    <row r="172" spans="1:10" ht="15" customHeight="1" x14ac:dyDescent="0.2">
      <c r="A172" s="24">
        <v>2022</v>
      </c>
      <c r="B172" s="19" t="s">
        <v>72</v>
      </c>
      <c r="C172" s="11" t="s">
        <v>57</v>
      </c>
      <c r="D172" s="6" t="s">
        <v>93</v>
      </c>
      <c r="E172" s="21"/>
      <c r="F172" s="29">
        <v>6</v>
      </c>
      <c r="G172" s="25">
        <v>6</v>
      </c>
      <c r="H172" s="7" t="s">
        <v>38</v>
      </c>
      <c r="I172" s="5" t="s">
        <v>350</v>
      </c>
      <c r="J172" s="5"/>
    </row>
    <row r="173" spans="1:10" ht="15" customHeight="1" x14ac:dyDescent="0.2">
      <c r="A173" s="24">
        <v>2022</v>
      </c>
      <c r="B173" s="10" t="s">
        <v>72</v>
      </c>
      <c r="C173" s="11" t="s">
        <v>71</v>
      </c>
      <c r="D173" s="6" t="s">
        <v>261</v>
      </c>
      <c r="E173" s="47" t="s">
        <v>60</v>
      </c>
      <c r="F173" s="29">
        <v>3</v>
      </c>
      <c r="G173" s="25">
        <v>3</v>
      </c>
      <c r="H173" s="3" t="s">
        <v>60</v>
      </c>
      <c r="I173" s="4" t="s">
        <v>265</v>
      </c>
      <c r="J173" s="4"/>
    </row>
    <row r="174" spans="1:10" ht="15" customHeight="1" x14ac:dyDescent="0.2">
      <c r="A174" s="24">
        <v>2022</v>
      </c>
      <c r="B174" s="19" t="s">
        <v>72</v>
      </c>
      <c r="C174" s="11" t="s">
        <v>58</v>
      </c>
      <c r="D174" s="6" t="s">
        <v>207</v>
      </c>
      <c r="E174" s="21"/>
      <c r="F174" s="29">
        <v>2</v>
      </c>
      <c r="G174" s="25">
        <v>3</v>
      </c>
      <c r="H174" s="7" t="s">
        <v>32</v>
      </c>
      <c r="I174" s="5" t="s">
        <v>351</v>
      </c>
      <c r="J174" s="5"/>
    </row>
    <row r="175" spans="1:10" ht="15" customHeight="1" x14ac:dyDescent="0.2">
      <c r="A175" s="24">
        <v>2022</v>
      </c>
      <c r="B175" s="19" t="s">
        <v>194</v>
      </c>
      <c r="C175" s="11" t="s">
        <v>186</v>
      </c>
      <c r="D175" s="6" t="s">
        <v>451</v>
      </c>
      <c r="E175" s="21"/>
      <c r="F175" s="29">
        <v>0</v>
      </c>
      <c r="G175" s="35">
        <v>5</v>
      </c>
      <c r="H175" s="37" t="s">
        <v>432</v>
      </c>
      <c r="I175" s="5" t="s">
        <v>447</v>
      </c>
      <c r="J175" s="5"/>
    </row>
    <row r="176" spans="1:10" ht="15" customHeight="1" x14ac:dyDescent="0.2">
      <c r="A176" s="24">
        <v>2022</v>
      </c>
      <c r="B176" s="19" t="s">
        <v>194</v>
      </c>
      <c r="C176" s="11" t="s">
        <v>184</v>
      </c>
      <c r="D176" s="6" t="s">
        <v>196</v>
      </c>
      <c r="E176" s="21"/>
      <c r="F176" s="29">
        <v>3.5999999999999996</v>
      </c>
      <c r="G176" s="34">
        <v>2</v>
      </c>
      <c r="H176" s="37" t="s">
        <v>432</v>
      </c>
      <c r="I176" s="5" t="s">
        <v>444</v>
      </c>
      <c r="J176" s="5"/>
    </row>
    <row r="177" spans="1:10" ht="15" customHeight="1" x14ac:dyDescent="0.2">
      <c r="A177" s="24">
        <v>2022</v>
      </c>
      <c r="B177" s="19" t="s">
        <v>194</v>
      </c>
      <c r="C177" s="11" t="s">
        <v>76</v>
      </c>
      <c r="D177" s="6" t="s">
        <v>191</v>
      </c>
      <c r="E177" s="21"/>
      <c r="F177" s="29">
        <v>3.5999999999999996</v>
      </c>
      <c r="G177" s="36">
        <v>6</v>
      </c>
      <c r="H177" s="37" t="s">
        <v>433</v>
      </c>
      <c r="I177" s="5" t="s">
        <v>440</v>
      </c>
      <c r="J177" s="5"/>
    </row>
    <row r="178" spans="1:10" ht="15" customHeight="1" x14ac:dyDescent="0.2">
      <c r="A178" s="24">
        <v>2022</v>
      </c>
      <c r="B178" s="19" t="s">
        <v>194</v>
      </c>
      <c r="C178" s="11" t="s">
        <v>55</v>
      </c>
      <c r="D178" s="6" t="s">
        <v>195</v>
      </c>
      <c r="E178" s="21"/>
      <c r="F178" s="29">
        <v>1.5</v>
      </c>
      <c r="G178" s="26">
        <v>0</v>
      </c>
      <c r="H178" s="7"/>
      <c r="I178" s="5" t="s">
        <v>437</v>
      </c>
      <c r="J178" s="5"/>
    </row>
    <row r="179" spans="1:10" ht="15" customHeight="1" x14ac:dyDescent="0.2">
      <c r="A179" s="24">
        <v>2022</v>
      </c>
      <c r="B179" s="19" t="s">
        <v>194</v>
      </c>
      <c r="C179" s="11" t="s">
        <v>55</v>
      </c>
      <c r="D179" s="6" t="s">
        <v>195</v>
      </c>
      <c r="E179" s="21"/>
      <c r="F179" s="29">
        <v>14.5</v>
      </c>
      <c r="G179" s="26">
        <v>14</v>
      </c>
      <c r="H179" s="7" t="s">
        <v>433</v>
      </c>
      <c r="I179" s="5" t="s">
        <v>438</v>
      </c>
      <c r="J179" s="5"/>
    </row>
    <row r="180" spans="1:10" ht="15" customHeight="1" x14ac:dyDescent="0.2">
      <c r="A180" s="24">
        <v>2022</v>
      </c>
      <c r="B180" s="19" t="s">
        <v>194</v>
      </c>
      <c r="C180" s="11" t="s">
        <v>55</v>
      </c>
      <c r="D180" s="6" t="s">
        <v>195</v>
      </c>
      <c r="E180" s="21"/>
      <c r="F180" s="29">
        <v>5</v>
      </c>
      <c r="G180" s="35">
        <v>0</v>
      </c>
      <c r="H180" s="37"/>
      <c r="I180" s="5" t="s">
        <v>437</v>
      </c>
      <c r="J180" s="5"/>
    </row>
    <row r="181" spans="1:10" ht="15" customHeight="1" x14ac:dyDescent="0.2">
      <c r="A181" s="24">
        <v>2022</v>
      </c>
      <c r="B181" s="19" t="s">
        <v>194</v>
      </c>
      <c r="C181" s="11" t="s">
        <v>55</v>
      </c>
      <c r="D181" s="6" t="s">
        <v>195</v>
      </c>
      <c r="E181" s="21"/>
      <c r="F181" s="29">
        <v>0.5</v>
      </c>
      <c r="G181" s="34">
        <v>0</v>
      </c>
      <c r="H181" s="37"/>
      <c r="I181" s="5" t="s">
        <v>437</v>
      </c>
      <c r="J181" s="5"/>
    </row>
    <row r="182" spans="1:10" ht="15" customHeight="1" x14ac:dyDescent="0.2">
      <c r="A182" s="24">
        <v>2022</v>
      </c>
      <c r="B182" s="19" t="s">
        <v>194</v>
      </c>
      <c r="C182" s="11" t="s">
        <v>55</v>
      </c>
      <c r="D182" s="6" t="s">
        <v>195</v>
      </c>
      <c r="E182" s="21"/>
      <c r="F182" s="29">
        <v>2</v>
      </c>
      <c r="G182" s="36">
        <v>0</v>
      </c>
      <c r="H182" s="37"/>
      <c r="I182" s="5" t="s">
        <v>437</v>
      </c>
      <c r="J182" s="5"/>
    </row>
    <row r="183" spans="1:10" ht="15" customHeight="1" x14ac:dyDescent="0.2">
      <c r="A183" s="24">
        <v>2022</v>
      </c>
      <c r="B183" s="19" t="s">
        <v>194</v>
      </c>
      <c r="C183" s="11" t="s">
        <v>55</v>
      </c>
      <c r="D183" s="6" t="s">
        <v>195</v>
      </c>
      <c r="E183" s="21"/>
      <c r="F183" s="29">
        <v>4</v>
      </c>
      <c r="G183" s="25">
        <v>0</v>
      </c>
      <c r="H183" s="7"/>
      <c r="I183" s="5" t="s">
        <v>437</v>
      </c>
      <c r="J183" s="5"/>
    </row>
    <row r="184" spans="1:10" ht="15" customHeight="1" x14ac:dyDescent="0.2">
      <c r="A184" s="24">
        <v>2022</v>
      </c>
      <c r="B184" s="19" t="s">
        <v>194</v>
      </c>
      <c r="C184" s="11" t="s">
        <v>55</v>
      </c>
      <c r="D184" s="6" t="s">
        <v>195</v>
      </c>
      <c r="E184" s="21"/>
      <c r="F184" s="29">
        <v>0.5</v>
      </c>
      <c r="G184" s="25">
        <v>0</v>
      </c>
      <c r="H184" s="7"/>
      <c r="I184" s="5" t="s">
        <v>437</v>
      </c>
      <c r="J184" s="5"/>
    </row>
    <row r="185" spans="1:10" ht="15" customHeight="1" x14ac:dyDescent="0.2">
      <c r="A185" s="24">
        <v>2022</v>
      </c>
      <c r="B185" s="19" t="s">
        <v>194</v>
      </c>
      <c r="C185" s="11" t="s">
        <v>55</v>
      </c>
      <c r="D185" s="6" t="s">
        <v>195</v>
      </c>
      <c r="E185" s="21"/>
      <c r="F185" s="29">
        <v>1</v>
      </c>
      <c r="G185" s="35">
        <v>0</v>
      </c>
      <c r="H185" s="37"/>
      <c r="I185" s="5" t="s">
        <v>437</v>
      </c>
      <c r="J185" s="5"/>
    </row>
    <row r="186" spans="1:10" ht="15" customHeight="1" x14ac:dyDescent="0.2">
      <c r="A186" s="24">
        <v>2022</v>
      </c>
      <c r="B186" s="19" t="s">
        <v>194</v>
      </c>
      <c r="C186" s="11" t="s">
        <v>59</v>
      </c>
      <c r="D186" s="6" t="s">
        <v>91</v>
      </c>
      <c r="E186" s="21"/>
      <c r="F186" s="29">
        <v>1</v>
      </c>
      <c r="G186" s="36">
        <v>1</v>
      </c>
      <c r="H186" s="37" t="s">
        <v>433</v>
      </c>
      <c r="I186" s="5" t="s">
        <v>443</v>
      </c>
      <c r="J186" s="5"/>
    </row>
    <row r="187" spans="1:10" ht="15" customHeight="1" x14ac:dyDescent="0.2">
      <c r="A187" s="24">
        <v>2022</v>
      </c>
      <c r="B187" s="19" t="s">
        <v>194</v>
      </c>
      <c r="C187" s="11" t="s">
        <v>74</v>
      </c>
      <c r="D187" s="6" t="s">
        <v>424</v>
      </c>
      <c r="E187" s="21"/>
      <c r="F187" s="29">
        <v>0.75</v>
      </c>
      <c r="G187" s="75">
        <v>1.25</v>
      </c>
      <c r="H187" s="48"/>
      <c r="I187" s="4"/>
      <c r="J187" s="49" t="s">
        <v>450</v>
      </c>
    </row>
    <row r="188" spans="1:10" ht="15" customHeight="1" x14ac:dyDescent="0.2">
      <c r="A188" s="24">
        <v>2022</v>
      </c>
      <c r="B188" s="19" t="s">
        <v>194</v>
      </c>
      <c r="C188" s="11" t="s">
        <v>74</v>
      </c>
      <c r="D188" s="6" t="s">
        <v>78</v>
      </c>
      <c r="E188" s="21"/>
      <c r="F188" s="29">
        <v>0.75</v>
      </c>
      <c r="G188" s="74">
        <v>1.25</v>
      </c>
      <c r="H188" s="48"/>
      <c r="I188" s="4"/>
      <c r="J188" s="49" t="s">
        <v>450</v>
      </c>
    </row>
    <row r="189" spans="1:10" ht="15" customHeight="1" x14ac:dyDescent="0.2">
      <c r="A189" s="24">
        <v>2022</v>
      </c>
      <c r="B189" s="19" t="s">
        <v>194</v>
      </c>
      <c r="C189" s="11" t="s">
        <v>74</v>
      </c>
      <c r="D189" s="6" t="s">
        <v>80</v>
      </c>
      <c r="E189" s="21"/>
      <c r="F189" s="29">
        <v>0.75</v>
      </c>
      <c r="G189" s="75">
        <v>1.25</v>
      </c>
      <c r="H189" s="48"/>
      <c r="I189" s="4"/>
      <c r="J189" s="49" t="s">
        <v>450</v>
      </c>
    </row>
    <row r="190" spans="1:10" ht="15" customHeight="1" x14ac:dyDescent="0.2">
      <c r="A190" s="24">
        <v>2022</v>
      </c>
      <c r="B190" s="19" t="s">
        <v>194</v>
      </c>
      <c r="C190" s="11" t="s">
        <v>183</v>
      </c>
      <c r="D190" s="6" t="s">
        <v>192</v>
      </c>
      <c r="E190" s="21"/>
      <c r="F190" s="29">
        <v>12</v>
      </c>
      <c r="G190" s="34">
        <v>1</v>
      </c>
      <c r="H190" s="37" t="s">
        <v>432</v>
      </c>
      <c r="I190" s="5" t="s">
        <v>441</v>
      </c>
      <c r="J190" s="5"/>
    </row>
    <row r="191" spans="1:10" ht="15" customHeight="1" x14ac:dyDescent="0.2">
      <c r="A191" s="24">
        <v>2022</v>
      </c>
      <c r="B191" s="19" t="s">
        <v>194</v>
      </c>
      <c r="C191" s="11" t="s">
        <v>448</v>
      </c>
      <c r="D191" s="8" t="s">
        <v>429</v>
      </c>
      <c r="E191" s="21"/>
      <c r="F191" s="29">
        <v>0</v>
      </c>
      <c r="G191" s="36">
        <v>2</v>
      </c>
      <c r="H191" s="37" t="s">
        <v>434</v>
      </c>
      <c r="I191" s="5" t="s">
        <v>445</v>
      </c>
      <c r="J191" s="5"/>
    </row>
    <row r="192" spans="1:10" ht="15" customHeight="1" x14ac:dyDescent="0.2">
      <c r="A192" s="24">
        <v>2022</v>
      </c>
      <c r="B192" s="19" t="s">
        <v>194</v>
      </c>
      <c r="C192" s="11" t="s">
        <v>448</v>
      </c>
      <c r="D192" s="8" t="s">
        <v>429</v>
      </c>
      <c r="E192" s="21"/>
      <c r="F192" s="29">
        <v>0</v>
      </c>
      <c r="G192" s="25">
        <v>2</v>
      </c>
      <c r="H192" s="7" t="s">
        <v>434</v>
      </c>
      <c r="I192" s="5" t="s">
        <v>446</v>
      </c>
      <c r="J192" s="5"/>
    </row>
    <row r="193" spans="1:10" ht="15" customHeight="1" x14ac:dyDescent="0.2">
      <c r="A193" s="24">
        <v>2022</v>
      </c>
      <c r="B193" s="19" t="s">
        <v>194</v>
      </c>
      <c r="C193" s="11" t="s">
        <v>56</v>
      </c>
      <c r="D193" s="6" t="s">
        <v>429</v>
      </c>
      <c r="E193" s="21"/>
      <c r="F193" s="29">
        <v>1.2</v>
      </c>
      <c r="G193" s="25">
        <v>4</v>
      </c>
      <c r="H193" s="3"/>
      <c r="I193" s="4" t="s">
        <v>430</v>
      </c>
      <c r="J193" s="4"/>
    </row>
    <row r="194" spans="1:10" ht="15" customHeight="1" x14ac:dyDescent="0.2">
      <c r="A194" s="24">
        <v>2022</v>
      </c>
      <c r="B194" s="19" t="s">
        <v>194</v>
      </c>
      <c r="C194" s="11" t="s">
        <v>71</v>
      </c>
      <c r="D194" s="6" t="s">
        <v>261</v>
      </c>
      <c r="E194" s="21"/>
      <c r="F194" s="29">
        <v>3</v>
      </c>
      <c r="G194" s="35">
        <v>3</v>
      </c>
      <c r="H194" s="48" t="s">
        <v>263</v>
      </c>
      <c r="I194" s="4" t="s">
        <v>265</v>
      </c>
      <c r="J194" s="4"/>
    </row>
    <row r="195" spans="1:10" ht="15" customHeight="1" x14ac:dyDescent="0.2">
      <c r="A195" s="24">
        <v>2022</v>
      </c>
      <c r="B195" s="19" t="s">
        <v>194</v>
      </c>
      <c r="C195" s="11" t="s">
        <v>56</v>
      </c>
      <c r="D195" s="6" t="s">
        <v>425</v>
      </c>
      <c r="E195" s="21"/>
      <c r="F195" s="29">
        <v>1.2</v>
      </c>
      <c r="G195" s="34">
        <v>6</v>
      </c>
      <c r="H195" s="37" t="s">
        <v>434</v>
      </c>
      <c r="I195" s="5" t="s">
        <v>439</v>
      </c>
      <c r="J195" s="5"/>
    </row>
    <row r="196" spans="1:10" ht="15" customHeight="1" x14ac:dyDescent="0.2">
      <c r="A196" s="24">
        <v>2022</v>
      </c>
      <c r="B196" s="19" t="s">
        <v>194</v>
      </c>
      <c r="C196" s="11" t="s">
        <v>183</v>
      </c>
      <c r="D196" s="6" t="s">
        <v>453</v>
      </c>
      <c r="E196" s="21"/>
      <c r="F196" s="29">
        <v>3</v>
      </c>
      <c r="G196" s="36">
        <v>8</v>
      </c>
      <c r="H196" s="37" t="s">
        <v>432</v>
      </c>
      <c r="I196" s="5" t="s">
        <v>442</v>
      </c>
      <c r="J196" s="5"/>
    </row>
    <row r="197" spans="1:10" ht="15" customHeight="1" x14ac:dyDescent="0.2">
      <c r="A197" s="24">
        <v>2022</v>
      </c>
      <c r="B197" s="19" t="s">
        <v>194</v>
      </c>
      <c r="C197" s="11" t="s">
        <v>76</v>
      </c>
      <c r="D197" s="6" t="s">
        <v>431</v>
      </c>
      <c r="E197" s="21"/>
      <c r="F197" s="29">
        <v>6</v>
      </c>
      <c r="G197" s="25">
        <v>6</v>
      </c>
      <c r="H197" s="7" t="s">
        <v>432</v>
      </c>
      <c r="I197" s="5" t="s">
        <v>441</v>
      </c>
      <c r="J197" s="5"/>
    </row>
    <row r="198" spans="1:10" ht="15" customHeight="1" x14ac:dyDescent="0.2">
      <c r="A198" s="24">
        <v>2022</v>
      </c>
      <c r="B198" s="19" t="s">
        <v>194</v>
      </c>
      <c r="C198" s="11" t="s">
        <v>74</v>
      </c>
      <c r="D198" s="6" t="s">
        <v>82</v>
      </c>
      <c r="E198" s="21"/>
      <c r="F198" s="29">
        <v>0.75</v>
      </c>
      <c r="G198" s="26">
        <v>1.25</v>
      </c>
      <c r="H198" s="7" t="s">
        <v>432</v>
      </c>
      <c r="I198" s="5" t="s">
        <v>436</v>
      </c>
      <c r="J198" s="5"/>
    </row>
    <row r="199" spans="1:10" ht="15" customHeight="1" x14ac:dyDescent="0.2">
      <c r="A199" s="24">
        <v>2022</v>
      </c>
      <c r="B199" s="19" t="s">
        <v>194</v>
      </c>
      <c r="C199" s="11" t="s">
        <v>52</v>
      </c>
      <c r="D199" s="6" t="s">
        <v>257</v>
      </c>
      <c r="E199" s="21"/>
      <c r="F199" s="29">
        <v>6</v>
      </c>
      <c r="G199" s="26">
        <v>0</v>
      </c>
      <c r="H199" s="7" t="s">
        <v>432</v>
      </c>
      <c r="I199" s="5" t="s">
        <v>435</v>
      </c>
      <c r="J199" s="5"/>
    </row>
    <row r="200" spans="1:10" ht="15" customHeight="1" x14ac:dyDescent="0.2">
      <c r="A200" s="24">
        <v>2023</v>
      </c>
      <c r="B200" s="10" t="s">
        <v>149</v>
      </c>
      <c r="C200" s="11" t="s">
        <v>74</v>
      </c>
      <c r="D200" s="6" t="s">
        <v>188</v>
      </c>
      <c r="E200" s="47" t="s">
        <v>221</v>
      </c>
      <c r="F200" s="30">
        <v>6</v>
      </c>
      <c r="G200" s="25">
        <v>6</v>
      </c>
      <c r="H200" s="7" t="s">
        <v>238</v>
      </c>
      <c r="I200" s="7" t="s">
        <v>133</v>
      </c>
      <c r="J200" s="4" t="s">
        <v>187</v>
      </c>
    </row>
    <row r="201" spans="1:10" ht="15" customHeight="1" x14ac:dyDescent="0.2">
      <c r="A201" s="24">
        <v>2023</v>
      </c>
      <c r="B201" s="10" t="s">
        <v>149</v>
      </c>
      <c r="C201" s="11" t="s">
        <v>56</v>
      </c>
      <c r="D201" s="6" t="s">
        <v>206</v>
      </c>
      <c r="E201" s="21" t="s">
        <v>240</v>
      </c>
      <c r="F201" s="30">
        <v>3</v>
      </c>
      <c r="G201" s="35">
        <v>6</v>
      </c>
      <c r="H201" s="48" t="s">
        <v>241</v>
      </c>
      <c r="I201" s="4" t="s">
        <v>242</v>
      </c>
      <c r="J201" s="4" t="s">
        <v>243</v>
      </c>
    </row>
    <row r="202" spans="1:10" ht="15" customHeight="1" x14ac:dyDescent="0.2">
      <c r="A202" s="24">
        <v>2023</v>
      </c>
      <c r="B202" s="10" t="s">
        <v>149</v>
      </c>
      <c r="C202" s="11" t="s">
        <v>56</v>
      </c>
      <c r="D202" s="6" t="s">
        <v>206</v>
      </c>
      <c r="E202" s="21" t="s">
        <v>240</v>
      </c>
      <c r="F202" s="30">
        <v>3</v>
      </c>
      <c r="G202" s="36">
        <v>11</v>
      </c>
      <c r="H202" s="37" t="s">
        <v>244</v>
      </c>
      <c r="I202" s="7" t="s">
        <v>245</v>
      </c>
      <c r="J202" s="4" t="s">
        <v>243</v>
      </c>
    </row>
    <row r="203" spans="1:10" ht="15" customHeight="1" x14ac:dyDescent="0.2">
      <c r="A203" s="24">
        <v>2023</v>
      </c>
      <c r="B203" s="10" t="s">
        <v>149</v>
      </c>
      <c r="C203" s="11" t="s">
        <v>54</v>
      </c>
      <c r="D203" s="6" t="s">
        <v>97</v>
      </c>
      <c r="E203" s="21" t="s">
        <v>65</v>
      </c>
      <c r="F203" s="30">
        <v>6</v>
      </c>
      <c r="G203" s="35">
        <v>6</v>
      </c>
      <c r="H203" s="37" t="s">
        <v>239</v>
      </c>
      <c r="I203" s="7" t="s">
        <v>66</v>
      </c>
      <c r="J203" s="4" t="s">
        <v>146</v>
      </c>
    </row>
    <row r="204" spans="1:10" ht="15" customHeight="1" x14ac:dyDescent="0.2">
      <c r="A204" s="24">
        <v>2023</v>
      </c>
      <c r="B204" s="10" t="s">
        <v>149</v>
      </c>
      <c r="C204" s="11" t="s">
        <v>57</v>
      </c>
      <c r="D204" s="6" t="s">
        <v>93</v>
      </c>
      <c r="E204" s="21" t="s">
        <v>226</v>
      </c>
      <c r="F204" s="30">
        <v>12</v>
      </c>
      <c r="G204" s="36">
        <v>12</v>
      </c>
      <c r="H204" s="37" t="s">
        <v>247</v>
      </c>
      <c r="I204" s="7" t="s">
        <v>70</v>
      </c>
      <c r="J204" s="4" t="s">
        <v>145</v>
      </c>
    </row>
    <row r="205" spans="1:10" ht="15" customHeight="1" x14ac:dyDescent="0.2">
      <c r="A205" s="24">
        <v>2023</v>
      </c>
      <c r="B205" s="10" t="s">
        <v>149</v>
      </c>
      <c r="C205" s="11" t="s">
        <v>58</v>
      </c>
      <c r="D205" s="6" t="s">
        <v>208</v>
      </c>
      <c r="E205" s="21" t="s">
        <v>223</v>
      </c>
      <c r="F205" s="30">
        <v>3</v>
      </c>
      <c r="G205" s="25">
        <v>6</v>
      </c>
      <c r="H205" s="7" t="s">
        <v>248</v>
      </c>
      <c r="I205" s="7" t="s">
        <v>137</v>
      </c>
      <c r="J205" s="4" t="s">
        <v>138</v>
      </c>
    </row>
    <row r="206" spans="1:10" ht="15" customHeight="1" x14ac:dyDescent="0.2">
      <c r="A206" s="24">
        <v>2023</v>
      </c>
      <c r="B206" s="10" t="s">
        <v>149</v>
      </c>
      <c r="C206" s="11" t="s">
        <v>71</v>
      </c>
      <c r="D206" s="6" t="s">
        <v>261</v>
      </c>
      <c r="E206" s="47" t="s">
        <v>260</v>
      </c>
      <c r="F206" s="29">
        <v>3</v>
      </c>
      <c r="G206" s="25">
        <v>3</v>
      </c>
      <c r="H206" s="3" t="s">
        <v>260</v>
      </c>
      <c r="I206" s="4" t="s">
        <v>265</v>
      </c>
      <c r="J206" s="4" t="s">
        <v>264</v>
      </c>
    </row>
    <row r="207" spans="1:10" ht="15" customHeight="1" x14ac:dyDescent="0.2">
      <c r="A207" s="24">
        <v>2023</v>
      </c>
      <c r="B207" s="10" t="s">
        <v>149</v>
      </c>
      <c r="C207" s="11" t="s">
        <v>51</v>
      </c>
      <c r="D207" s="6" t="s">
        <v>217</v>
      </c>
      <c r="E207" s="21" t="s">
        <v>47</v>
      </c>
      <c r="F207" s="30">
        <v>6</v>
      </c>
      <c r="G207" s="25">
        <v>6</v>
      </c>
      <c r="H207" s="7" t="s">
        <v>236</v>
      </c>
      <c r="I207" s="7" t="s">
        <v>48</v>
      </c>
      <c r="J207" s="4" t="s">
        <v>144</v>
      </c>
    </row>
    <row r="208" spans="1:10" ht="15" customHeight="1" x14ac:dyDescent="0.2">
      <c r="A208" s="24">
        <v>2023</v>
      </c>
      <c r="B208" s="10" t="s">
        <v>149</v>
      </c>
      <c r="C208" s="11" t="s">
        <v>56</v>
      </c>
      <c r="D208" s="6" t="s">
        <v>317</v>
      </c>
      <c r="E208" s="21" t="s">
        <v>222</v>
      </c>
      <c r="F208" s="30">
        <v>4</v>
      </c>
      <c r="G208" s="25">
        <v>6</v>
      </c>
      <c r="H208" s="7" t="s">
        <v>246</v>
      </c>
      <c r="I208" s="3" t="s">
        <v>135</v>
      </c>
      <c r="J208" s="4" t="s">
        <v>136</v>
      </c>
    </row>
    <row r="209" spans="1:10" ht="15" customHeight="1" x14ac:dyDescent="0.2">
      <c r="A209" s="24">
        <v>2023</v>
      </c>
      <c r="B209" s="10" t="s">
        <v>149</v>
      </c>
      <c r="C209" s="11" t="s">
        <v>59</v>
      </c>
      <c r="D209" s="6" t="s">
        <v>218</v>
      </c>
      <c r="E209" s="21" t="s">
        <v>224</v>
      </c>
      <c r="F209" s="30">
        <v>5</v>
      </c>
      <c r="G209" s="25">
        <v>5</v>
      </c>
      <c r="H209" s="7" t="s">
        <v>249</v>
      </c>
      <c r="I209" s="7" t="s">
        <v>139</v>
      </c>
      <c r="J209" s="4" t="s">
        <v>140</v>
      </c>
    </row>
    <row r="210" spans="1:10" ht="15" customHeight="1" x14ac:dyDescent="0.2">
      <c r="A210" s="24">
        <v>2023</v>
      </c>
      <c r="B210" s="10" t="s">
        <v>149</v>
      </c>
      <c r="C210" s="11" t="s">
        <v>59</v>
      </c>
      <c r="D210" s="6" t="s">
        <v>218</v>
      </c>
      <c r="E210" s="21" t="s">
        <v>224</v>
      </c>
      <c r="F210" s="30">
        <v>2</v>
      </c>
      <c r="G210" s="25">
        <v>2</v>
      </c>
      <c r="H210" s="7" t="s">
        <v>250</v>
      </c>
      <c r="I210" s="7" t="s">
        <v>141</v>
      </c>
      <c r="J210" s="4" t="s">
        <v>142</v>
      </c>
    </row>
    <row r="211" spans="1:10" ht="15" customHeight="1" x14ac:dyDescent="0.2">
      <c r="A211" s="24">
        <v>2023</v>
      </c>
      <c r="B211" s="10" t="s">
        <v>149</v>
      </c>
      <c r="C211" s="11" t="s">
        <v>59</v>
      </c>
      <c r="D211" s="6" t="s">
        <v>218</v>
      </c>
      <c r="E211" s="21" t="s">
        <v>224</v>
      </c>
      <c r="F211" s="30">
        <v>1</v>
      </c>
      <c r="G211" s="25">
        <v>2</v>
      </c>
      <c r="H211" s="7" t="s">
        <v>251</v>
      </c>
      <c r="I211" s="7" t="s">
        <v>143</v>
      </c>
      <c r="J211" s="4" t="s">
        <v>142</v>
      </c>
    </row>
    <row r="212" spans="1:10" ht="15" customHeight="1" x14ac:dyDescent="0.2">
      <c r="A212" s="24">
        <v>2023</v>
      </c>
      <c r="B212" s="10" t="s">
        <v>149</v>
      </c>
      <c r="C212" s="11" t="s">
        <v>53</v>
      </c>
      <c r="D212" s="6" t="s">
        <v>209</v>
      </c>
      <c r="E212" s="21" t="s">
        <v>220</v>
      </c>
      <c r="F212" s="29">
        <v>4</v>
      </c>
      <c r="G212" s="25">
        <v>4</v>
      </c>
      <c r="H212" s="7" t="s">
        <v>237</v>
      </c>
      <c r="I212" s="7" t="s">
        <v>147</v>
      </c>
      <c r="J212" s="4" t="s">
        <v>148</v>
      </c>
    </row>
    <row r="213" spans="1:10" ht="15" customHeight="1" x14ac:dyDescent="0.2">
      <c r="A213" s="24">
        <v>2023</v>
      </c>
      <c r="B213" s="10" t="s">
        <v>99</v>
      </c>
      <c r="C213" s="11" t="s">
        <v>58</v>
      </c>
      <c r="D213" s="6" t="s">
        <v>86</v>
      </c>
      <c r="E213" s="21" t="s">
        <v>87</v>
      </c>
      <c r="F213" s="31">
        <v>5</v>
      </c>
      <c r="G213" s="25">
        <v>3</v>
      </c>
      <c r="H213" s="3" t="s">
        <v>104</v>
      </c>
      <c r="I213" s="4" t="s">
        <v>123</v>
      </c>
      <c r="J213" s="4" t="s">
        <v>275</v>
      </c>
    </row>
    <row r="214" spans="1:10" ht="15" customHeight="1" x14ac:dyDescent="0.2">
      <c r="A214" s="24">
        <v>2023</v>
      </c>
      <c r="B214" s="10" t="s">
        <v>99</v>
      </c>
      <c r="C214" s="11" t="s">
        <v>58</v>
      </c>
      <c r="D214" s="6" t="s">
        <v>88</v>
      </c>
      <c r="E214" s="21" t="s">
        <v>89</v>
      </c>
      <c r="F214" s="31">
        <v>2</v>
      </c>
      <c r="G214" s="25">
        <v>3</v>
      </c>
      <c r="H214" s="3" t="s">
        <v>104</v>
      </c>
      <c r="I214" s="4" t="s">
        <v>124</v>
      </c>
      <c r="J214" s="4" t="s">
        <v>275</v>
      </c>
    </row>
    <row r="215" spans="1:10" ht="15" customHeight="1" x14ac:dyDescent="0.2">
      <c r="A215" s="24">
        <v>2023</v>
      </c>
      <c r="B215" s="10" t="s">
        <v>99</v>
      </c>
      <c r="C215" s="11" t="s">
        <v>59</v>
      </c>
      <c r="D215" s="6" t="s">
        <v>91</v>
      </c>
      <c r="E215" s="21" t="s">
        <v>92</v>
      </c>
      <c r="F215" s="31">
        <v>2</v>
      </c>
      <c r="G215" s="25">
        <v>6</v>
      </c>
      <c r="H215" s="3" t="s">
        <v>491</v>
      </c>
      <c r="I215" s="4" t="s">
        <v>126</v>
      </c>
      <c r="J215" s="4" t="s">
        <v>274</v>
      </c>
    </row>
    <row r="216" spans="1:10" ht="15" customHeight="1" x14ac:dyDescent="0.2">
      <c r="A216" s="24">
        <v>2023</v>
      </c>
      <c r="B216" s="10" t="s">
        <v>99</v>
      </c>
      <c r="C216" s="11" t="s">
        <v>74</v>
      </c>
      <c r="D216" s="6" t="s">
        <v>424</v>
      </c>
      <c r="E216" s="21" t="s">
        <v>268</v>
      </c>
      <c r="F216" s="31">
        <v>0.75</v>
      </c>
      <c r="G216" s="26">
        <v>1</v>
      </c>
      <c r="H216" s="3" t="s">
        <v>101</v>
      </c>
      <c r="I216" s="4" t="s">
        <v>116</v>
      </c>
      <c r="J216" s="49" t="s">
        <v>450</v>
      </c>
    </row>
    <row r="217" spans="1:10" ht="15" customHeight="1" x14ac:dyDescent="0.2">
      <c r="A217" s="24">
        <v>2023</v>
      </c>
      <c r="B217" s="10" t="s">
        <v>99</v>
      </c>
      <c r="C217" s="11" t="s">
        <v>74</v>
      </c>
      <c r="D217" s="6" t="s">
        <v>424</v>
      </c>
      <c r="E217" s="21"/>
      <c r="F217" s="31">
        <v>1.5</v>
      </c>
      <c r="G217" s="26">
        <v>1.5</v>
      </c>
      <c r="H217" s="3"/>
      <c r="I217" s="4"/>
      <c r="J217" s="49" t="s">
        <v>450</v>
      </c>
    </row>
    <row r="218" spans="1:10" ht="15" customHeight="1" x14ac:dyDescent="0.2">
      <c r="A218" s="24">
        <v>2023</v>
      </c>
      <c r="B218" s="46" t="s">
        <v>99</v>
      </c>
      <c r="C218" s="11" t="s">
        <v>292</v>
      </c>
      <c r="D218" s="6" t="s">
        <v>551</v>
      </c>
      <c r="E218" s="21" t="s">
        <v>276</v>
      </c>
      <c r="F218" s="31">
        <v>3</v>
      </c>
      <c r="G218" s="25">
        <v>3</v>
      </c>
      <c r="H218" s="13" t="s">
        <v>277</v>
      </c>
      <c r="I218" s="4" t="s">
        <v>278</v>
      </c>
      <c r="J218" s="4" t="s">
        <v>279</v>
      </c>
    </row>
    <row r="219" spans="1:10" ht="15" customHeight="1" x14ac:dyDescent="0.2">
      <c r="A219" s="24">
        <v>2023</v>
      </c>
      <c r="B219" s="10" t="s">
        <v>99</v>
      </c>
      <c r="C219" s="11" t="s">
        <v>53</v>
      </c>
      <c r="D219" s="6" t="s">
        <v>78</v>
      </c>
      <c r="E219" s="21" t="s">
        <v>98</v>
      </c>
      <c r="F219" s="31">
        <v>1.5</v>
      </c>
      <c r="G219" s="25">
        <v>1.5</v>
      </c>
      <c r="H219" s="3" t="s">
        <v>266</v>
      </c>
      <c r="I219" s="4" t="s">
        <v>219</v>
      </c>
      <c r="J219" s="49" t="s">
        <v>450</v>
      </c>
    </row>
    <row r="220" spans="1:10" ht="15" customHeight="1" x14ac:dyDescent="0.2">
      <c r="A220" s="24">
        <v>2023</v>
      </c>
      <c r="B220" s="10" t="s">
        <v>99</v>
      </c>
      <c r="C220" s="11" t="s">
        <v>74</v>
      </c>
      <c r="D220" s="6" t="s">
        <v>78</v>
      </c>
      <c r="E220" s="21" t="s">
        <v>268</v>
      </c>
      <c r="F220" s="31">
        <v>0.75</v>
      </c>
      <c r="G220" s="26">
        <v>1</v>
      </c>
      <c r="H220" s="3" t="s">
        <v>101</v>
      </c>
      <c r="I220" s="4" t="s">
        <v>116</v>
      </c>
      <c r="J220" s="49" t="s">
        <v>450</v>
      </c>
    </row>
    <row r="221" spans="1:10" ht="15" customHeight="1" x14ac:dyDescent="0.2">
      <c r="A221" s="24">
        <v>2023</v>
      </c>
      <c r="B221" s="10" t="s">
        <v>99</v>
      </c>
      <c r="C221" s="11" t="s">
        <v>74</v>
      </c>
      <c r="D221" s="6" t="s">
        <v>78</v>
      </c>
      <c r="E221" s="21"/>
      <c r="F221" s="31">
        <v>1.5</v>
      </c>
      <c r="G221" s="26">
        <v>1.5</v>
      </c>
      <c r="H221" s="3"/>
      <c r="I221" s="4"/>
      <c r="J221" s="49" t="s">
        <v>450</v>
      </c>
    </row>
    <row r="222" spans="1:10" ht="15" customHeight="1" x14ac:dyDescent="0.2">
      <c r="A222" s="24">
        <v>2023</v>
      </c>
      <c r="B222" s="10" t="s">
        <v>99</v>
      </c>
      <c r="C222" s="11" t="s">
        <v>74</v>
      </c>
      <c r="D222" s="6" t="s">
        <v>78</v>
      </c>
      <c r="E222" s="21" t="s">
        <v>79</v>
      </c>
      <c r="F222" s="31">
        <v>6</v>
      </c>
      <c r="G222" s="25">
        <v>3</v>
      </c>
      <c r="H222" s="3" t="s">
        <v>102</v>
      </c>
      <c r="I222" s="4" t="s">
        <v>117</v>
      </c>
      <c r="J222" s="4" t="s">
        <v>271</v>
      </c>
    </row>
    <row r="223" spans="1:10" ht="15" customHeight="1" x14ac:dyDescent="0.2">
      <c r="A223" s="24">
        <v>2023</v>
      </c>
      <c r="B223" s="10" t="s">
        <v>99</v>
      </c>
      <c r="C223" s="11" t="s">
        <v>74</v>
      </c>
      <c r="D223" s="6" t="s">
        <v>78</v>
      </c>
      <c r="E223" s="21" t="s">
        <v>269</v>
      </c>
      <c r="F223" s="31">
        <v>6</v>
      </c>
      <c r="G223" s="25">
        <v>1</v>
      </c>
      <c r="H223" s="3" t="s">
        <v>100</v>
      </c>
      <c r="I223" s="4" t="s">
        <v>118</v>
      </c>
      <c r="J223" s="4" t="s">
        <v>107</v>
      </c>
    </row>
    <row r="224" spans="1:10" ht="15" customHeight="1" x14ac:dyDescent="0.2">
      <c r="A224" s="24">
        <v>2023</v>
      </c>
      <c r="B224" s="10" t="s">
        <v>99</v>
      </c>
      <c r="C224" s="11" t="s">
        <v>74</v>
      </c>
      <c r="D224" s="6" t="s">
        <v>78</v>
      </c>
      <c r="E224" s="21" t="s">
        <v>77</v>
      </c>
      <c r="F224" s="31">
        <v>2</v>
      </c>
      <c r="G224" s="25">
        <v>0</v>
      </c>
      <c r="H224" s="3" t="s">
        <v>101</v>
      </c>
      <c r="I224" s="4" t="s">
        <v>115</v>
      </c>
      <c r="J224" s="49" t="s">
        <v>450</v>
      </c>
    </row>
    <row r="225" spans="1:10" ht="15" customHeight="1" x14ac:dyDescent="0.2">
      <c r="A225" s="24">
        <v>2023</v>
      </c>
      <c r="B225" s="10" t="s">
        <v>99</v>
      </c>
      <c r="C225" s="11" t="s">
        <v>52</v>
      </c>
      <c r="D225" s="6" t="s">
        <v>97</v>
      </c>
      <c r="E225" s="21" t="s">
        <v>90</v>
      </c>
      <c r="F225" s="31">
        <v>1.5</v>
      </c>
      <c r="G225" s="25">
        <v>3</v>
      </c>
      <c r="H225" s="3" t="s">
        <v>267</v>
      </c>
      <c r="I225" s="4" t="s">
        <v>125</v>
      </c>
      <c r="J225" s="49" t="s">
        <v>450</v>
      </c>
    </row>
    <row r="226" spans="1:10" ht="15" customHeight="1" x14ac:dyDescent="0.2">
      <c r="A226" s="24">
        <v>2023</v>
      </c>
      <c r="B226" s="10" t="s">
        <v>99</v>
      </c>
      <c r="C226" s="11" t="s">
        <v>53</v>
      </c>
      <c r="D226" s="6" t="s">
        <v>97</v>
      </c>
      <c r="E226" s="21" t="s">
        <v>13</v>
      </c>
      <c r="F226" s="31">
        <v>6</v>
      </c>
      <c r="G226" s="25">
        <v>3</v>
      </c>
      <c r="H226" s="3" t="s">
        <v>100</v>
      </c>
      <c r="I226" s="4" t="s">
        <v>131</v>
      </c>
      <c r="J226" s="4" t="s">
        <v>111</v>
      </c>
    </row>
    <row r="227" spans="1:10" ht="15" customHeight="1" x14ac:dyDescent="0.2">
      <c r="A227" s="24">
        <v>2023</v>
      </c>
      <c r="B227" s="10" t="s">
        <v>99</v>
      </c>
      <c r="C227" s="11" t="s">
        <v>53</v>
      </c>
      <c r="D227" s="6" t="s">
        <v>97</v>
      </c>
      <c r="E227" s="21" t="s">
        <v>98</v>
      </c>
      <c r="F227" s="31">
        <v>1.5</v>
      </c>
      <c r="G227" s="25">
        <v>1.5</v>
      </c>
      <c r="H227" s="3" t="s">
        <v>266</v>
      </c>
      <c r="I227" s="4" t="s">
        <v>219</v>
      </c>
      <c r="J227" s="49" t="s">
        <v>450</v>
      </c>
    </row>
    <row r="228" spans="1:10" ht="15" customHeight="1" x14ac:dyDescent="0.2">
      <c r="A228" s="24">
        <v>2023</v>
      </c>
      <c r="B228" s="10" t="s">
        <v>99</v>
      </c>
      <c r="C228" s="11" t="s">
        <v>52</v>
      </c>
      <c r="D228" s="6" t="s">
        <v>80</v>
      </c>
      <c r="E228" s="21" t="s">
        <v>90</v>
      </c>
      <c r="F228" s="31">
        <v>1.5</v>
      </c>
      <c r="G228" s="25">
        <v>3</v>
      </c>
      <c r="H228" s="3" t="s">
        <v>267</v>
      </c>
      <c r="I228" s="4" t="s">
        <v>125</v>
      </c>
      <c r="J228" s="49" t="s">
        <v>450</v>
      </c>
    </row>
    <row r="229" spans="1:10" ht="15" customHeight="1" x14ac:dyDescent="0.2">
      <c r="A229" s="24">
        <v>2023</v>
      </c>
      <c r="B229" s="10" t="s">
        <v>99</v>
      </c>
      <c r="C229" s="11" t="s">
        <v>74</v>
      </c>
      <c r="D229" s="6" t="s">
        <v>80</v>
      </c>
      <c r="E229" s="21" t="s">
        <v>268</v>
      </c>
      <c r="F229" s="31">
        <v>0.75</v>
      </c>
      <c r="G229" s="26">
        <v>1</v>
      </c>
      <c r="H229" s="3" t="s">
        <v>101</v>
      </c>
      <c r="I229" s="4" t="s">
        <v>116</v>
      </c>
      <c r="J229" s="49" t="s">
        <v>450</v>
      </c>
    </row>
    <row r="230" spans="1:10" ht="15" customHeight="1" x14ac:dyDescent="0.2">
      <c r="A230" s="24">
        <v>2023</v>
      </c>
      <c r="B230" s="10" t="s">
        <v>99</v>
      </c>
      <c r="C230" s="11" t="s">
        <v>74</v>
      </c>
      <c r="D230" s="6" t="s">
        <v>80</v>
      </c>
      <c r="E230" s="21"/>
      <c r="F230" s="31">
        <v>1.5</v>
      </c>
      <c r="G230" s="26">
        <v>1.5</v>
      </c>
      <c r="H230" s="3"/>
      <c r="I230" s="4"/>
      <c r="J230" s="49" t="s">
        <v>450</v>
      </c>
    </row>
    <row r="231" spans="1:10" ht="15" customHeight="1" x14ac:dyDescent="0.2">
      <c r="A231" s="24">
        <v>2023</v>
      </c>
      <c r="B231" s="10" t="s">
        <v>99</v>
      </c>
      <c r="C231" s="11" t="s">
        <v>74</v>
      </c>
      <c r="D231" s="6" t="s">
        <v>80</v>
      </c>
      <c r="E231" s="21" t="s">
        <v>77</v>
      </c>
      <c r="F231" s="31">
        <v>2</v>
      </c>
      <c r="G231" s="25">
        <v>0</v>
      </c>
      <c r="H231" s="3" t="s">
        <v>101</v>
      </c>
      <c r="I231" s="4" t="s">
        <v>115</v>
      </c>
      <c r="J231" s="49" t="s">
        <v>450</v>
      </c>
    </row>
    <row r="232" spans="1:10" ht="15" customHeight="1" x14ac:dyDescent="0.2">
      <c r="A232" s="24">
        <v>2023</v>
      </c>
      <c r="B232" s="10" t="s">
        <v>99</v>
      </c>
      <c r="C232" s="11" t="s">
        <v>74</v>
      </c>
      <c r="D232" s="6" t="s">
        <v>80</v>
      </c>
      <c r="E232" s="21" t="s">
        <v>81</v>
      </c>
      <c r="F232" s="31">
        <v>6</v>
      </c>
      <c r="G232" s="25">
        <v>3</v>
      </c>
      <c r="H232" s="3" t="s">
        <v>102</v>
      </c>
      <c r="I232" s="4" t="s">
        <v>119</v>
      </c>
      <c r="J232" s="4" t="s">
        <v>271</v>
      </c>
    </row>
    <row r="233" spans="1:10" ht="15" customHeight="1" x14ac:dyDescent="0.2">
      <c r="A233" s="24">
        <v>2023</v>
      </c>
      <c r="B233" s="10" t="s">
        <v>99</v>
      </c>
      <c r="C233" s="11" t="s">
        <v>52</v>
      </c>
      <c r="D233" s="6" t="s">
        <v>84</v>
      </c>
      <c r="E233" s="21" t="s">
        <v>90</v>
      </c>
      <c r="F233" s="31">
        <v>0</v>
      </c>
      <c r="G233" s="25">
        <v>6</v>
      </c>
      <c r="H233" s="7" t="s">
        <v>488</v>
      </c>
      <c r="I233" s="5"/>
      <c r="J233" s="67" t="s">
        <v>489</v>
      </c>
    </row>
    <row r="234" spans="1:10" ht="15" customHeight="1" x14ac:dyDescent="0.2">
      <c r="A234" s="24">
        <v>2023</v>
      </c>
      <c r="B234" s="10" t="s">
        <v>99</v>
      </c>
      <c r="C234" s="11" t="s">
        <v>52</v>
      </c>
      <c r="D234" s="6" t="s">
        <v>84</v>
      </c>
      <c r="E234" s="21" t="s">
        <v>90</v>
      </c>
      <c r="F234" s="31">
        <v>1.5</v>
      </c>
      <c r="G234" s="25">
        <v>3</v>
      </c>
      <c r="H234" s="3" t="s">
        <v>267</v>
      </c>
      <c r="I234" s="4" t="s">
        <v>125</v>
      </c>
      <c r="J234" s="49" t="s">
        <v>109</v>
      </c>
    </row>
    <row r="235" spans="1:10" ht="15" customHeight="1" x14ac:dyDescent="0.2">
      <c r="A235" s="24">
        <v>2023</v>
      </c>
      <c r="B235" s="10" t="s">
        <v>99</v>
      </c>
      <c r="C235" s="11" t="s">
        <v>54</v>
      </c>
      <c r="D235" s="6" t="s">
        <v>84</v>
      </c>
      <c r="E235" s="21" t="s">
        <v>85</v>
      </c>
      <c r="F235" s="31">
        <v>12</v>
      </c>
      <c r="G235" s="25">
        <v>3</v>
      </c>
      <c r="H235" s="3" t="s">
        <v>103</v>
      </c>
      <c r="I235" s="4" t="s">
        <v>122</v>
      </c>
      <c r="J235" s="4" t="s">
        <v>107</v>
      </c>
    </row>
    <row r="236" spans="1:10" ht="15" customHeight="1" x14ac:dyDescent="0.2">
      <c r="A236" s="24">
        <v>2023</v>
      </c>
      <c r="B236" s="10" t="s">
        <v>99</v>
      </c>
      <c r="C236" s="11" t="s">
        <v>54</v>
      </c>
      <c r="D236" s="6" t="s">
        <v>454</v>
      </c>
      <c r="E236" s="21" t="s">
        <v>96</v>
      </c>
      <c r="F236" s="31">
        <v>6</v>
      </c>
      <c r="G236" s="25">
        <v>0</v>
      </c>
      <c r="H236" s="3" t="s">
        <v>270</v>
      </c>
      <c r="I236" s="4" t="s">
        <v>130</v>
      </c>
      <c r="J236" s="4" t="s">
        <v>273</v>
      </c>
    </row>
    <row r="237" spans="1:10" ht="15" customHeight="1" x14ac:dyDescent="0.2">
      <c r="A237" s="24">
        <v>2023</v>
      </c>
      <c r="B237" s="10" t="s">
        <v>99</v>
      </c>
      <c r="C237" s="11" t="s">
        <v>53</v>
      </c>
      <c r="D237" s="6" t="s">
        <v>464</v>
      </c>
      <c r="E237" s="21" t="s">
        <v>98</v>
      </c>
      <c r="F237" s="31">
        <v>1.5</v>
      </c>
      <c r="G237" s="25">
        <v>1.5</v>
      </c>
      <c r="H237" s="3" t="s">
        <v>266</v>
      </c>
      <c r="I237" s="4" t="s">
        <v>219</v>
      </c>
      <c r="J237" s="4" t="s">
        <v>112</v>
      </c>
    </row>
    <row r="238" spans="1:10" ht="15" customHeight="1" x14ac:dyDescent="0.2">
      <c r="A238" s="24">
        <v>2023</v>
      </c>
      <c r="B238" s="10" t="s">
        <v>99</v>
      </c>
      <c r="C238" s="11" t="s">
        <v>76</v>
      </c>
      <c r="D238" s="6" t="s">
        <v>93</v>
      </c>
      <c r="E238" s="21" t="s">
        <v>94</v>
      </c>
      <c r="F238" s="31">
        <v>6</v>
      </c>
      <c r="G238" s="25">
        <v>4</v>
      </c>
      <c r="H238" s="3" t="s">
        <v>105</v>
      </c>
      <c r="I238" s="4" t="s">
        <v>128</v>
      </c>
      <c r="J238" s="4" t="s">
        <v>110</v>
      </c>
    </row>
    <row r="239" spans="1:10" ht="15" customHeight="1" x14ac:dyDescent="0.2">
      <c r="A239" s="24">
        <v>2023</v>
      </c>
      <c r="B239" s="10" t="s">
        <v>99</v>
      </c>
      <c r="C239" s="11" t="s">
        <v>71</v>
      </c>
      <c r="D239" s="6" t="s">
        <v>261</v>
      </c>
      <c r="E239" s="47" t="s">
        <v>96</v>
      </c>
      <c r="F239" s="29">
        <v>3</v>
      </c>
      <c r="G239" s="25">
        <v>3</v>
      </c>
      <c r="H239" s="3" t="s">
        <v>96</v>
      </c>
      <c r="I239" s="4" t="s">
        <v>265</v>
      </c>
      <c r="J239" s="4" t="s">
        <v>264</v>
      </c>
    </row>
    <row r="240" spans="1:10" ht="15" customHeight="1" x14ac:dyDescent="0.2">
      <c r="A240" s="24">
        <v>2023</v>
      </c>
      <c r="B240" s="10" t="s">
        <v>99</v>
      </c>
      <c r="C240" s="11" t="s">
        <v>52</v>
      </c>
      <c r="D240" s="6" t="s">
        <v>15</v>
      </c>
      <c r="E240" s="21" t="s">
        <v>90</v>
      </c>
      <c r="F240" s="31">
        <v>1.5</v>
      </c>
      <c r="G240" s="25">
        <v>3</v>
      </c>
      <c r="H240" s="3" t="s">
        <v>267</v>
      </c>
      <c r="I240" s="4" t="s">
        <v>125</v>
      </c>
      <c r="J240" s="49" t="s">
        <v>450</v>
      </c>
    </row>
    <row r="241" spans="1:10" ht="15" customHeight="1" x14ac:dyDescent="0.2">
      <c r="A241" s="24">
        <v>2023</v>
      </c>
      <c r="B241" s="10" t="s">
        <v>99</v>
      </c>
      <c r="C241" s="11" t="s">
        <v>52</v>
      </c>
      <c r="D241" s="6" t="s">
        <v>15</v>
      </c>
      <c r="E241" s="21" t="s">
        <v>90</v>
      </c>
      <c r="F241" s="31">
        <v>5</v>
      </c>
      <c r="G241" s="25">
        <v>5</v>
      </c>
      <c r="H241" s="3" t="s">
        <v>100</v>
      </c>
      <c r="I241" s="4" t="s">
        <v>113</v>
      </c>
      <c r="J241" s="4" t="s">
        <v>106</v>
      </c>
    </row>
    <row r="242" spans="1:10" ht="15" customHeight="1" x14ac:dyDescent="0.2">
      <c r="A242" s="24">
        <v>2023</v>
      </c>
      <c r="B242" s="10" t="s">
        <v>99</v>
      </c>
      <c r="C242" s="11" t="s">
        <v>53</v>
      </c>
      <c r="D242" s="6" t="s">
        <v>15</v>
      </c>
      <c r="E242" s="21" t="s">
        <v>98</v>
      </c>
      <c r="F242" s="31">
        <v>1.5</v>
      </c>
      <c r="G242" s="25">
        <v>1.5</v>
      </c>
      <c r="H242" s="3" t="s">
        <v>266</v>
      </c>
      <c r="I242" s="4" t="s">
        <v>219</v>
      </c>
      <c r="J242" s="49" t="s">
        <v>450</v>
      </c>
    </row>
    <row r="243" spans="1:10" ht="15" customHeight="1" x14ac:dyDescent="0.2">
      <c r="A243" s="24">
        <v>2023</v>
      </c>
      <c r="B243" s="10" t="s">
        <v>99</v>
      </c>
      <c r="C243" s="11" t="s">
        <v>73</v>
      </c>
      <c r="D243" s="6" t="s">
        <v>15</v>
      </c>
      <c r="E243" s="21" t="s">
        <v>16</v>
      </c>
      <c r="F243" s="31">
        <v>5</v>
      </c>
      <c r="G243" s="25">
        <v>0</v>
      </c>
      <c r="H243" s="3" t="s">
        <v>100</v>
      </c>
      <c r="I243" s="4" t="s">
        <v>114</v>
      </c>
      <c r="J243" s="4" t="s">
        <v>271</v>
      </c>
    </row>
    <row r="244" spans="1:10" ht="15" customHeight="1" x14ac:dyDescent="0.2">
      <c r="A244" s="24">
        <v>2023</v>
      </c>
      <c r="B244" s="10" t="s">
        <v>99</v>
      </c>
      <c r="C244" s="11" t="s">
        <v>73</v>
      </c>
      <c r="D244" s="6" t="s">
        <v>15</v>
      </c>
      <c r="E244" s="21" t="s">
        <v>16</v>
      </c>
      <c r="F244" s="31">
        <v>4</v>
      </c>
      <c r="G244" s="25">
        <v>0</v>
      </c>
      <c r="H244" s="3" t="s">
        <v>267</v>
      </c>
      <c r="I244" s="4" t="s">
        <v>127</v>
      </c>
      <c r="J244" s="4" t="s">
        <v>274</v>
      </c>
    </row>
    <row r="245" spans="1:10" ht="15" customHeight="1" x14ac:dyDescent="0.2">
      <c r="A245" s="24">
        <v>2023</v>
      </c>
      <c r="B245" s="10" t="s">
        <v>99</v>
      </c>
      <c r="C245" s="11" t="s">
        <v>74</v>
      </c>
      <c r="D245" s="6" t="s">
        <v>82</v>
      </c>
      <c r="E245" s="21" t="s">
        <v>268</v>
      </c>
      <c r="F245" s="31">
        <v>0.75</v>
      </c>
      <c r="G245" s="26">
        <v>1</v>
      </c>
      <c r="H245" s="3" t="s">
        <v>101</v>
      </c>
      <c r="I245" s="4" t="s">
        <v>116</v>
      </c>
      <c r="J245" s="4" t="s">
        <v>271</v>
      </c>
    </row>
    <row r="246" spans="1:10" ht="15" customHeight="1" x14ac:dyDescent="0.2">
      <c r="A246" s="24">
        <v>2023</v>
      </c>
      <c r="B246" s="10" t="s">
        <v>99</v>
      </c>
      <c r="C246" s="11" t="s">
        <v>74</v>
      </c>
      <c r="D246" s="6" t="s">
        <v>82</v>
      </c>
      <c r="E246" s="21" t="s">
        <v>95</v>
      </c>
      <c r="F246" s="31">
        <v>1.5</v>
      </c>
      <c r="G246" s="26">
        <v>3</v>
      </c>
      <c r="H246" s="3" t="s">
        <v>490</v>
      </c>
      <c r="I246" s="4" t="s">
        <v>129</v>
      </c>
      <c r="J246" s="4" t="s">
        <v>272</v>
      </c>
    </row>
    <row r="247" spans="1:10" ht="15" customHeight="1" x14ac:dyDescent="0.2">
      <c r="A247" s="24">
        <v>2023</v>
      </c>
      <c r="B247" s="10" t="s">
        <v>99</v>
      </c>
      <c r="C247" s="11" t="s">
        <v>74</v>
      </c>
      <c r="D247" s="6" t="s">
        <v>82</v>
      </c>
      <c r="E247" s="21" t="s">
        <v>77</v>
      </c>
      <c r="F247" s="31">
        <v>2</v>
      </c>
      <c r="G247" s="25">
        <v>0</v>
      </c>
      <c r="H247" s="3" t="s">
        <v>101</v>
      </c>
      <c r="I247" s="4" t="s">
        <v>115</v>
      </c>
      <c r="J247" s="4" t="s">
        <v>271</v>
      </c>
    </row>
    <row r="248" spans="1:10" ht="15" customHeight="1" x14ac:dyDescent="0.2">
      <c r="A248" s="24">
        <v>2023</v>
      </c>
      <c r="B248" s="10" t="s">
        <v>99</v>
      </c>
      <c r="C248" s="11" t="s">
        <v>75</v>
      </c>
      <c r="D248" s="6" t="s">
        <v>82</v>
      </c>
      <c r="E248" s="21" t="s">
        <v>83</v>
      </c>
      <c r="F248" s="31">
        <v>6</v>
      </c>
      <c r="G248" s="25">
        <v>3</v>
      </c>
      <c r="H248" s="3" t="s">
        <v>103</v>
      </c>
      <c r="I248" s="4" t="s">
        <v>120</v>
      </c>
      <c r="J248" s="4" t="s">
        <v>108</v>
      </c>
    </row>
    <row r="249" spans="1:10" ht="15" customHeight="1" x14ac:dyDescent="0.2">
      <c r="A249" s="24">
        <v>2023</v>
      </c>
      <c r="B249" s="10" t="s">
        <v>99</v>
      </c>
      <c r="C249" s="11" t="s">
        <v>75</v>
      </c>
      <c r="D249" s="6" t="s">
        <v>82</v>
      </c>
      <c r="E249" s="21" t="s">
        <v>83</v>
      </c>
      <c r="F249" s="31">
        <v>6</v>
      </c>
      <c r="G249" s="25">
        <v>0</v>
      </c>
      <c r="H249" s="3" t="s">
        <v>103</v>
      </c>
      <c r="I249" s="4" t="s">
        <v>121</v>
      </c>
      <c r="J249" s="4" t="s">
        <v>108</v>
      </c>
    </row>
    <row r="250" spans="1:10" ht="15" customHeight="1" x14ac:dyDescent="0.2">
      <c r="A250" s="24">
        <v>2023</v>
      </c>
      <c r="B250" s="10" t="s">
        <v>182</v>
      </c>
      <c r="C250" s="11" t="s">
        <v>292</v>
      </c>
      <c r="D250" s="6" t="s">
        <v>423</v>
      </c>
      <c r="E250" s="21" t="s">
        <v>299</v>
      </c>
      <c r="F250" s="29">
        <v>6</v>
      </c>
      <c r="G250" s="25">
        <v>6</v>
      </c>
      <c r="H250" s="3" t="s">
        <v>300</v>
      </c>
      <c r="I250" s="4" t="s">
        <v>301</v>
      </c>
      <c r="J250" s="4" t="s">
        <v>302</v>
      </c>
    </row>
    <row r="251" spans="1:10" ht="15" customHeight="1" x14ac:dyDescent="0.2">
      <c r="A251" s="24">
        <v>2023</v>
      </c>
      <c r="B251" s="10" t="s">
        <v>182</v>
      </c>
      <c r="C251" s="11" t="s">
        <v>186</v>
      </c>
      <c r="D251" s="6" t="s">
        <v>451</v>
      </c>
      <c r="E251" s="21" t="s">
        <v>152</v>
      </c>
      <c r="F251" s="29">
        <v>2.4</v>
      </c>
      <c r="G251" s="25">
        <v>3</v>
      </c>
      <c r="H251" s="3" t="s">
        <v>153</v>
      </c>
      <c r="I251" s="4" t="s">
        <v>154</v>
      </c>
      <c r="J251" s="4"/>
    </row>
    <row r="252" spans="1:10" ht="15" customHeight="1" x14ac:dyDescent="0.2">
      <c r="A252" s="24">
        <v>2023</v>
      </c>
      <c r="B252" s="10" t="s">
        <v>182</v>
      </c>
      <c r="C252" s="11" t="s">
        <v>58</v>
      </c>
      <c r="D252" s="6" t="s">
        <v>86</v>
      </c>
      <c r="E252" s="21" t="s">
        <v>87</v>
      </c>
      <c r="F252" s="29">
        <v>2</v>
      </c>
      <c r="G252" s="25">
        <v>2</v>
      </c>
      <c r="H252" s="3" t="s">
        <v>287</v>
      </c>
      <c r="I252" s="4" t="s">
        <v>174</v>
      </c>
      <c r="J252" s="4"/>
    </row>
    <row r="253" spans="1:10" ht="15" customHeight="1" x14ac:dyDescent="0.2">
      <c r="A253" s="24">
        <v>2023</v>
      </c>
      <c r="B253" s="10" t="s">
        <v>182</v>
      </c>
      <c r="C253" s="11" t="s">
        <v>58</v>
      </c>
      <c r="D253" s="6" t="s">
        <v>428</v>
      </c>
      <c r="E253" s="21" t="s">
        <v>46</v>
      </c>
      <c r="F253" s="29">
        <v>2</v>
      </c>
      <c r="G253" s="25">
        <v>2</v>
      </c>
      <c r="H253" s="3" t="s">
        <v>161</v>
      </c>
      <c r="I253" s="4" t="s">
        <v>173</v>
      </c>
      <c r="J253" s="4"/>
    </row>
    <row r="254" spans="1:10" ht="15" customHeight="1" x14ac:dyDescent="0.2">
      <c r="A254" s="24">
        <v>2023</v>
      </c>
      <c r="B254" s="10" t="s">
        <v>182</v>
      </c>
      <c r="C254" s="11" t="s">
        <v>184</v>
      </c>
      <c r="D254" s="6" t="s">
        <v>196</v>
      </c>
      <c r="E254" s="21" t="s">
        <v>176</v>
      </c>
      <c r="F254" s="29">
        <v>3</v>
      </c>
      <c r="G254" s="25">
        <v>3</v>
      </c>
      <c r="H254" s="3" t="s">
        <v>153</v>
      </c>
      <c r="I254" s="4" t="s">
        <v>452</v>
      </c>
      <c r="J254" s="4" t="s">
        <v>177</v>
      </c>
    </row>
    <row r="255" spans="1:10" ht="15" customHeight="1" x14ac:dyDescent="0.2">
      <c r="A255" s="24">
        <v>2023</v>
      </c>
      <c r="B255" s="10" t="s">
        <v>182</v>
      </c>
      <c r="C255" s="11" t="s">
        <v>134</v>
      </c>
      <c r="D255" s="6" t="s">
        <v>211</v>
      </c>
      <c r="E255" s="21" t="s">
        <v>155</v>
      </c>
      <c r="F255" s="29">
        <v>1.5</v>
      </c>
      <c r="G255" s="25">
        <v>3</v>
      </c>
      <c r="H255" s="3" t="s">
        <v>151</v>
      </c>
      <c r="I255" s="4" t="s">
        <v>156</v>
      </c>
      <c r="J255" s="4"/>
    </row>
    <row r="256" spans="1:10" ht="15" customHeight="1" x14ac:dyDescent="0.2">
      <c r="A256" s="24">
        <v>2023</v>
      </c>
      <c r="B256" s="10" t="s">
        <v>182</v>
      </c>
      <c r="C256" s="11" t="s">
        <v>134</v>
      </c>
      <c r="D256" s="6" t="s">
        <v>211</v>
      </c>
      <c r="E256" s="21" t="s">
        <v>157</v>
      </c>
      <c r="F256" s="29">
        <v>1.5</v>
      </c>
      <c r="G256" s="25">
        <v>1.5</v>
      </c>
      <c r="H256" s="3" t="s">
        <v>151</v>
      </c>
      <c r="I256" s="4" t="s">
        <v>214</v>
      </c>
      <c r="J256" s="4"/>
    </row>
    <row r="257" spans="1:10" ht="15" customHeight="1" x14ac:dyDescent="0.2">
      <c r="A257" s="24">
        <v>2023</v>
      </c>
      <c r="B257" s="10" t="s">
        <v>182</v>
      </c>
      <c r="C257" s="11" t="s">
        <v>183</v>
      </c>
      <c r="D257" s="6" t="s">
        <v>290</v>
      </c>
      <c r="E257" s="21" t="s">
        <v>291</v>
      </c>
      <c r="F257" s="29">
        <v>0.5</v>
      </c>
      <c r="G257" s="25">
        <v>0.5</v>
      </c>
      <c r="H257" s="3" t="s">
        <v>287</v>
      </c>
      <c r="I257" s="4" t="s">
        <v>289</v>
      </c>
      <c r="J257" s="4"/>
    </row>
    <row r="258" spans="1:10" ht="15" customHeight="1" x14ac:dyDescent="0.2">
      <c r="A258" s="24">
        <v>2023</v>
      </c>
      <c r="B258" s="10" t="s">
        <v>182</v>
      </c>
      <c r="C258" s="11" t="s">
        <v>55</v>
      </c>
      <c r="D258" s="6" t="s">
        <v>195</v>
      </c>
      <c r="E258" s="21" t="s">
        <v>49</v>
      </c>
      <c r="F258" s="29">
        <v>6</v>
      </c>
      <c r="G258" s="25">
        <v>6</v>
      </c>
      <c r="H258" s="3" t="s">
        <v>282</v>
      </c>
      <c r="I258" s="4" t="s">
        <v>162</v>
      </c>
      <c r="J258" s="4"/>
    </row>
    <row r="259" spans="1:10" ht="15" customHeight="1" x14ac:dyDescent="0.2">
      <c r="A259" s="24">
        <v>2023</v>
      </c>
      <c r="B259" s="10" t="s">
        <v>182</v>
      </c>
      <c r="C259" s="11" t="s">
        <v>56</v>
      </c>
      <c r="D259" s="6" t="s">
        <v>206</v>
      </c>
      <c r="E259" s="21" t="s">
        <v>163</v>
      </c>
      <c r="F259" s="29">
        <v>12</v>
      </c>
      <c r="G259" s="25">
        <v>12</v>
      </c>
      <c r="H259" s="3" t="s">
        <v>283</v>
      </c>
      <c r="I259" s="4" t="s">
        <v>164</v>
      </c>
      <c r="J259" s="4"/>
    </row>
    <row r="260" spans="1:10" ht="15" customHeight="1" x14ac:dyDescent="0.2">
      <c r="A260" s="24">
        <v>2023</v>
      </c>
      <c r="B260" s="10" t="s">
        <v>182</v>
      </c>
      <c r="C260" s="11" t="s">
        <v>292</v>
      </c>
      <c r="D260" s="6" t="s">
        <v>298</v>
      </c>
      <c r="E260" s="21" t="s">
        <v>296</v>
      </c>
      <c r="F260" s="29">
        <v>12</v>
      </c>
      <c r="G260" s="25">
        <v>12</v>
      </c>
      <c r="H260" s="3" t="s">
        <v>296</v>
      </c>
      <c r="I260" s="4" t="s">
        <v>297</v>
      </c>
      <c r="J260" s="4"/>
    </row>
    <row r="261" spans="1:10" ht="15" customHeight="1" x14ac:dyDescent="0.2">
      <c r="A261" s="24">
        <v>2023</v>
      </c>
      <c r="B261" s="10" t="s">
        <v>182</v>
      </c>
      <c r="C261" s="11" t="s">
        <v>74</v>
      </c>
      <c r="D261" s="6" t="s">
        <v>424</v>
      </c>
      <c r="E261" s="21"/>
      <c r="F261" s="31">
        <v>0.75</v>
      </c>
      <c r="G261" s="26">
        <v>0.8</v>
      </c>
      <c r="H261" s="3"/>
      <c r="I261" s="4"/>
      <c r="J261" s="49" t="s">
        <v>450</v>
      </c>
    </row>
    <row r="262" spans="1:10" ht="15" customHeight="1" x14ac:dyDescent="0.2">
      <c r="A262" s="24">
        <v>2023</v>
      </c>
      <c r="B262" s="10" t="s">
        <v>182</v>
      </c>
      <c r="C262" s="11" t="s">
        <v>74</v>
      </c>
      <c r="D262" s="6" t="s">
        <v>78</v>
      </c>
      <c r="E262" s="21"/>
      <c r="F262" s="31">
        <v>0.75</v>
      </c>
      <c r="G262" s="26">
        <v>0.8</v>
      </c>
      <c r="H262" s="3"/>
      <c r="I262" s="4"/>
      <c r="J262" s="49" t="s">
        <v>450</v>
      </c>
    </row>
    <row r="263" spans="1:10" ht="15" customHeight="1" x14ac:dyDescent="0.2">
      <c r="A263" s="24">
        <v>2023</v>
      </c>
      <c r="B263" s="10" t="s">
        <v>182</v>
      </c>
      <c r="C263" s="11" t="s">
        <v>52</v>
      </c>
      <c r="D263" s="6" t="s">
        <v>97</v>
      </c>
      <c r="E263" s="21" t="s">
        <v>90</v>
      </c>
      <c r="F263" s="29">
        <v>1.5</v>
      </c>
      <c r="G263" s="25">
        <v>1.5</v>
      </c>
      <c r="H263" s="3" t="s">
        <v>153</v>
      </c>
      <c r="I263" s="4" t="s">
        <v>158</v>
      </c>
      <c r="J263" s="49" t="s">
        <v>450</v>
      </c>
    </row>
    <row r="264" spans="1:10" ht="15" customHeight="1" x14ac:dyDescent="0.2">
      <c r="A264" s="24">
        <v>2023</v>
      </c>
      <c r="B264" s="10" t="s">
        <v>182</v>
      </c>
      <c r="C264" s="11" t="s">
        <v>52</v>
      </c>
      <c r="D264" s="6" t="s">
        <v>80</v>
      </c>
      <c r="E264" s="21" t="s">
        <v>90</v>
      </c>
      <c r="F264" s="29">
        <v>1.5</v>
      </c>
      <c r="G264" s="25">
        <v>1.5</v>
      </c>
      <c r="H264" s="3" t="s">
        <v>153</v>
      </c>
      <c r="I264" s="4" t="s">
        <v>158</v>
      </c>
      <c r="J264" s="49" t="s">
        <v>450</v>
      </c>
    </row>
    <row r="265" spans="1:10" ht="15" customHeight="1" x14ac:dyDescent="0.2">
      <c r="A265" s="24">
        <v>2023</v>
      </c>
      <c r="B265" s="10" t="s">
        <v>182</v>
      </c>
      <c r="C265" s="11" t="s">
        <v>74</v>
      </c>
      <c r="D265" s="6" t="s">
        <v>80</v>
      </c>
      <c r="E265" s="21"/>
      <c r="F265" s="31">
        <v>0.75</v>
      </c>
      <c r="G265" s="26">
        <v>0.8</v>
      </c>
      <c r="H265" s="3"/>
      <c r="I265" s="4"/>
      <c r="J265" s="49" t="s">
        <v>450</v>
      </c>
    </row>
    <row r="266" spans="1:10" ht="15" customHeight="1" x14ac:dyDescent="0.2">
      <c r="A266" s="24">
        <v>2023</v>
      </c>
      <c r="B266" s="10" t="s">
        <v>182</v>
      </c>
      <c r="C266" s="11" t="s">
        <v>58</v>
      </c>
      <c r="D266" s="6" t="s">
        <v>30</v>
      </c>
      <c r="E266" s="21" t="s">
        <v>31</v>
      </c>
      <c r="F266" s="29">
        <v>1</v>
      </c>
      <c r="G266" s="25">
        <v>1</v>
      </c>
      <c r="H266" s="3" t="s">
        <v>161</v>
      </c>
      <c r="I266" s="4" t="s">
        <v>175</v>
      </c>
      <c r="J266" s="4"/>
    </row>
    <row r="267" spans="1:10" ht="15" customHeight="1" x14ac:dyDescent="0.2">
      <c r="A267" s="24">
        <v>2023</v>
      </c>
      <c r="B267" s="10" t="s">
        <v>182</v>
      </c>
      <c r="C267" s="11" t="s">
        <v>52</v>
      </c>
      <c r="D267" s="6" t="s">
        <v>84</v>
      </c>
      <c r="E267" s="21" t="s">
        <v>90</v>
      </c>
      <c r="F267" s="29">
        <v>1.5</v>
      </c>
      <c r="G267" s="25">
        <v>1.5</v>
      </c>
      <c r="H267" s="3" t="s">
        <v>153</v>
      </c>
      <c r="I267" s="4" t="s">
        <v>158</v>
      </c>
      <c r="J267" s="49" t="s">
        <v>450</v>
      </c>
    </row>
    <row r="268" spans="1:10" ht="15" customHeight="1" x14ac:dyDescent="0.2">
      <c r="A268" s="24">
        <v>2023</v>
      </c>
      <c r="B268" s="10" t="s">
        <v>182</v>
      </c>
      <c r="C268" s="11" t="s">
        <v>183</v>
      </c>
      <c r="D268" s="6" t="s">
        <v>192</v>
      </c>
      <c r="E268" s="21" t="s">
        <v>166</v>
      </c>
      <c r="F268" s="29">
        <v>8</v>
      </c>
      <c r="G268" s="25">
        <v>8</v>
      </c>
      <c r="H268" s="3" t="s">
        <v>285</v>
      </c>
      <c r="I268" s="4" t="s">
        <v>167</v>
      </c>
      <c r="J268" s="4"/>
    </row>
    <row r="269" spans="1:10" ht="15" customHeight="1" x14ac:dyDescent="0.2">
      <c r="A269" s="24">
        <v>2023</v>
      </c>
      <c r="B269" s="10" t="s">
        <v>182</v>
      </c>
      <c r="C269" s="11" t="s">
        <v>183</v>
      </c>
      <c r="D269" s="6" t="s">
        <v>192</v>
      </c>
      <c r="E269" s="21" t="s">
        <v>166</v>
      </c>
      <c r="F269" s="29">
        <v>8</v>
      </c>
      <c r="G269" s="25">
        <v>8</v>
      </c>
      <c r="H269" s="3" t="s">
        <v>168</v>
      </c>
      <c r="I269" s="4" t="s">
        <v>169</v>
      </c>
      <c r="J269" s="4"/>
    </row>
    <row r="270" spans="1:10" ht="15" customHeight="1" x14ac:dyDescent="0.2">
      <c r="A270" s="24">
        <v>2023</v>
      </c>
      <c r="B270" s="10" t="s">
        <v>182</v>
      </c>
      <c r="C270" s="11" t="s">
        <v>183</v>
      </c>
      <c r="D270" s="6" t="s">
        <v>192</v>
      </c>
      <c r="E270" s="21" t="s">
        <v>166</v>
      </c>
      <c r="F270" s="29">
        <v>8</v>
      </c>
      <c r="G270" s="25">
        <v>8</v>
      </c>
      <c r="H270" s="3" t="s">
        <v>286</v>
      </c>
      <c r="I270" s="4" t="s">
        <v>170</v>
      </c>
      <c r="J270" s="4"/>
    </row>
    <row r="271" spans="1:10" ht="15" customHeight="1" x14ac:dyDescent="0.2">
      <c r="A271" s="24">
        <v>2023</v>
      </c>
      <c r="B271" s="10" t="s">
        <v>182</v>
      </c>
      <c r="C271" s="11" t="s">
        <v>183</v>
      </c>
      <c r="D271" s="6" t="s">
        <v>192</v>
      </c>
      <c r="E271" s="21" t="s">
        <v>166</v>
      </c>
      <c r="F271" s="29">
        <v>4</v>
      </c>
      <c r="G271" s="25">
        <v>4</v>
      </c>
      <c r="H271" s="3" t="s">
        <v>171</v>
      </c>
      <c r="I271" s="4" t="s">
        <v>172</v>
      </c>
      <c r="J271" s="4"/>
    </row>
    <row r="272" spans="1:10" ht="15" customHeight="1" x14ac:dyDescent="0.2">
      <c r="A272" s="24">
        <v>2023</v>
      </c>
      <c r="B272" s="10" t="s">
        <v>182</v>
      </c>
      <c r="C272" s="11" t="s">
        <v>73</v>
      </c>
      <c r="D272" s="6" t="s">
        <v>464</v>
      </c>
      <c r="E272" s="21" t="s">
        <v>288</v>
      </c>
      <c r="F272" s="29">
        <v>1.5</v>
      </c>
      <c r="G272" s="25">
        <v>1.5</v>
      </c>
      <c r="H272" s="3" t="s">
        <v>161</v>
      </c>
      <c r="I272" s="4" t="s">
        <v>289</v>
      </c>
      <c r="J272" s="4"/>
    </row>
    <row r="273" spans="1:10" ht="15" customHeight="1" x14ac:dyDescent="0.2">
      <c r="A273" s="24">
        <v>2023</v>
      </c>
      <c r="B273" s="10" t="s">
        <v>182</v>
      </c>
      <c r="C273" s="11" t="s">
        <v>292</v>
      </c>
      <c r="D273" s="6" t="s">
        <v>303</v>
      </c>
      <c r="E273" s="21"/>
      <c r="F273" s="29">
        <v>6</v>
      </c>
      <c r="G273" s="25">
        <v>6</v>
      </c>
      <c r="H273" s="3" t="s">
        <v>293</v>
      </c>
      <c r="I273" s="4" t="s">
        <v>294</v>
      </c>
      <c r="J273" s="4" t="s">
        <v>295</v>
      </c>
    </row>
    <row r="274" spans="1:10" ht="15" customHeight="1" x14ac:dyDescent="0.2">
      <c r="A274" s="24">
        <v>2023</v>
      </c>
      <c r="B274" s="10" t="s">
        <v>182</v>
      </c>
      <c r="C274" s="11" t="s">
        <v>134</v>
      </c>
      <c r="D274" s="6" t="s">
        <v>303</v>
      </c>
      <c r="E274" s="21" t="s">
        <v>150</v>
      </c>
      <c r="F274" s="29">
        <v>0.5</v>
      </c>
      <c r="G274" s="25">
        <v>0.5</v>
      </c>
      <c r="H274" s="3" t="s">
        <v>161</v>
      </c>
      <c r="I274" s="4" t="s">
        <v>280</v>
      </c>
      <c r="J274" s="4"/>
    </row>
    <row r="275" spans="1:10" ht="15" customHeight="1" x14ac:dyDescent="0.2">
      <c r="A275" s="24">
        <v>2023</v>
      </c>
      <c r="B275" s="10" t="s">
        <v>182</v>
      </c>
      <c r="C275" s="11" t="s">
        <v>57</v>
      </c>
      <c r="D275" s="6" t="s">
        <v>93</v>
      </c>
      <c r="E275" s="21" t="s">
        <v>23</v>
      </c>
      <c r="F275" s="29">
        <v>4</v>
      </c>
      <c r="G275" s="25">
        <v>4</v>
      </c>
      <c r="H275" s="3" t="s">
        <v>284</v>
      </c>
      <c r="I275" s="4" t="s">
        <v>165</v>
      </c>
      <c r="J275" s="4"/>
    </row>
    <row r="276" spans="1:10" ht="15" customHeight="1" x14ac:dyDescent="0.2">
      <c r="A276" s="24">
        <v>2023</v>
      </c>
      <c r="B276" s="10" t="s">
        <v>182</v>
      </c>
      <c r="C276" s="11" t="s">
        <v>185</v>
      </c>
      <c r="D276" s="6" t="s">
        <v>210</v>
      </c>
      <c r="E276" s="21" t="s">
        <v>44</v>
      </c>
      <c r="F276" s="29">
        <v>3</v>
      </c>
      <c r="G276" s="25">
        <v>3</v>
      </c>
      <c r="H276" s="3" t="s">
        <v>161</v>
      </c>
      <c r="I276" s="4" t="s">
        <v>45</v>
      </c>
      <c r="J276" s="4" t="s">
        <v>181</v>
      </c>
    </row>
    <row r="277" spans="1:10" ht="15" customHeight="1" x14ac:dyDescent="0.2">
      <c r="A277" s="24">
        <v>2023</v>
      </c>
      <c r="B277" s="10" t="s">
        <v>182</v>
      </c>
      <c r="C277" s="11" t="s">
        <v>73</v>
      </c>
      <c r="D277" s="6" t="s">
        <v>210</v>
      </c>
      <c r="E277" s="21" t="s">
        <v>178</v>
      </c>
      <c r="F277" s="29">
        <v>4</v>
      </c>
      <c r="G277" s="25">
        <v>4</v>
      </c>
      <c r="H277" s="3" t="s">
        <v>179</v>
      </c>
      <c r="I277" s="4" t="s">
        <v>180</v>
      </c>
      <c r="J277" s="4"/>
    </row>
    <row r="278" spans="1:10" ht="15" customHeight="1" x14ac:dyDescent="0.2">
      <c r="A278" s="24">
        <v>2023</v>
      </c>
      <c r="B278" s="10" t="s">
        <v>182</v>
      </c>
      <c r="C278" s="11" t="s">
        <v>71</v>
      </c>
      <c r="D278" s="6" t="s">
        <v>261</v>
      </c>
      <c r="E278" s="47" t="s">
        <v>262</v>
      </c>
      <c r="F278" s="29">
        <v>3</v>
      </c>
      <c r="G278" s="25">
        <v>3</v>
      </c>
      <c r="H278" s="3" t="s">
        <v>262</v>
      </c>
      <c r="I278" s="4" t="s">
        <v>265</v>
      </c>
      <c r="J278" s="4" t="s">
        <v>264</v>
      </c>
    </row>
    <row r="279" spans="1:10" ht="15" customHeight="1" x14ac:dyDescent="0.2">
      <c r="A279" s="24">
        <v>2023</v>
      </c>
      <c r="B279" s="10" t="s">
        <v>182</v>
      </c>
      <c r="C279" s="11" t="s">
        <v>52</v>
      </c>
      <c r="D279" s="6" t="s">
        <v>15</v>
      </c>
      <c r="E279" s="21" t="s">
        <v>90</v>
      </c>
      <c r="F279" s="29">
        <v>1.5</v>
      </c>
      <c r="G279" s="25">
        <v>1.5</v>
      </c>
      <c r="H279" s="3" t="s">
        <v>153</v>
      </c>
      <c r="I279" s="4" t="s">
        <v>158</v>
      </c>
      <c r="J279" s="49" t="s">
        <v>450</v>
      </c>
    </row>
    <row r="280" spans="1:10" ht="15" customHeight="1" x14ac:dyDescent="0.2">
      <c r="A280" s="24">
        <v>2023</v>
      </c>
      <c r="B280" s="10" t="s">
        <v>182</v>
      </c>
      <c r="C280" s="11" t="s">
        <v>53</v>
      </c>
      <c r="D280" s="6" t="s">
        <v>15</v>
      </c>
      <c r="E280" s="21" t="s">
        <v>98</v>
      </c>
      <c r="F280" s="29">
        <v>3</v>
      </c>
      <c r="G280" s="25">
        <v>3</v>
      </c>
      <c r="H280" s="3" t="s">
        <v>161</v>
      </c>
      <c r="I280" s="4" t="s">
        <v>159</v>
      </c>
      <c r="J280" s="4"/>
    </row>
    <row r="281" spans="1:10" ht="15" customHeight="1" x14ac:dyDescent="0.2">
      <c r="A281" s="24">
        <v>2023</v>
      </c>
      <c r="B281" s="10" t="s">
        <v>182</v>
      </c>
      <c r="C281" s="11" t="s">
        <v>74</v>
      </c>
      <c r="D281" s="6" t="s">
        <v>82</v>
      </c>
      <c r="E281" s="21" t="s">
        <v>95</v>
      </c>
      <c r="F281" s="31">
        <v>0.75</v>
      </c>
      <c r="G281" s="26">
        <v>0.8</v>
      </c>
      <c r="H281" s="3" t="s">
        <v>281</v>
      </c>
      <c r="I281" s="4" t="s">
        <v>160</v>
      </c>
      <c r="J281" s="4"/>
    </row>
    <row r="282" spans="1:10" ht="15" customHeight="1" x14ac:dyDescent="0.2">
      <c r="A282" s="24">
        <v>2023</v>
      </c>
      <c r="B282" s="10" t="s">
        <v>72</v>
      </c>
      <c r="C282" s="11" t="s">
        <v>292</v>
      </c>
      <c r="D282" s="6" t="s">
        <v>332</v>
      </c>
      <c r="E282" s="39" t="s">
        <v>8</v>
      </c>
      <c r="F282" s="31">
        <v>6</v>
      </c>
      <c r="G282" s="25">
        <v>9</v>
      </c>
      <c r="H282" s="3" t="s">
        <v>37</v>
      </c>
      <c r="I282" s="4" t="s">
        <v>5</v>
      </c>
      <c r="J282" s="4" t="s">
        <v>229</v>
      </c>
    </row>
    <row r="283" spans="1:10" ht="15" customHeight="1" x14ac:dyDescent="0.2">
      <c r="A283" s="24">
        <v>2023</v>
      </c>
      <c r="B283" s="10" t="s">
        <v>72</v>
      </c>
      <c r="C283" s="11" t="s">
        <v>55</v>
      </c>
      <c r="D283" s="6" t="s">
        <v>195</v>
      </c>
      <c r="E283" s="39" t="s">
        <v>49</v>
      </c>
      <c r="F283" s="31">
        <v>6</v>
      </c>
      <c r="G283" s="25">
        <v>6</v>
      </c>
      <c r="H283" s="3" t="s">
        <v>38</v>
      </c>
      <c r="I283" s="4" t="s">
        <v>212</v>
      </c>
      <c r="J283" s="4" t="s">
        <v>62</v>
      </c>
    </row>
    <row r="284" spans="1:10" ht="15" customHeight="1" x14ac:dyDescent="0.2">
      <c r="A284" s="71">
        <v>2023</v>
      </c>
      <c r="B284" s="72" t="s">
        <v>72</v>
      </c>
      <c r="C284" s="65" t="s">
        <v>59</v>
      </c>
      <c r="D284" s="6" t="s">
        <v>467</v>
      </c>
      <c r="E284" s="39" t="s">
        <v>49</v>
      </c>
      <c r="F284" s="31">
        <v>6</v>
      </c>
      <c r="G284" s="66">
        <v>6</v>
      </c>
      <c r="H284" s="7" t="s">
        <v>468</v>
      </c>
      <c r="I284" s="5" t="s">
        <v>469</v>
      </c>
      <c r="J284" s="5"/>
    </row>
    <row r="285" spans="1:10" ht="15" customHeight="1" x14ac:dyDescent="0.2">
      <c r="A285" s="24">
        <v>2023</v>
      </c>
      <c r="B285" s="10" t="s">
        <v>72</v>
      </c>
      <c r="C285" s="11" t="s">
        <v>73</v>
      </c>
      <c r="D285" s="6" t="s">
        <v>91</v>
      </c>
      <c r="E285" s="39" t="s">
        <v>36</v>
      </c>
      <c r="F285" s="31">
        <v>12</v>
      </c>
      <c r="G285" s="25">
        <v>12</v>
      </c>
      <c r="H285" s="3" t="s">
        <v>231</v>
      </c>
      <c r="I285" s="4" t="s">
        <v>26</v>
      </c>
      <c r="J285" s="4" t="s">
        <v>63</v>
      </c>
    </row>
    <row r="286" spans="1:10" ht="15" customHeight="1" x14ac:dyDescent="0.2">
      <c r="A286" s="24">
        <v>2023</v>
      </c>
      <c r="B286" s="10" t="s">
        <v>72</v>
      </c>
      <c r="C286" s="11" t="s">
        <v>59</v>
      </c>
      <c r="D286" s="6" t="s">
        <v>91</v>
      </c>
      <c r="E286" s="39" t="s">
        <v>36</v>
      </c>
      <c r="F286" s="31">
        <v>6</v>
      </c>
      <c r="G286" s="25">
        <v>1</v>
      </c>
      <c r="H286" s="3" t="s">
        <v>39</v>
      </c>
      <c r="I286" s="4" t="s">
        <v>43</v>
      </c>
      <c r="J286" s="4" t="s">
        <v>235</v>
      </c>
    </row>
    <row r="287" spans="1:10" ht="15" customHeight="1" x14ac:dyDescent="0.2">
      <c r="A287" s="24">
        <v>2023</v>
      </c>
      <c r="B287" s="10" t="s">
        <v>72</v>
      </c>
      <c r="C287" s="11" t="s">
        <v>54</v>
      </c>
      <c r="D287" s="6" t="s">
        <v>20</v>
      </c>
      <c r="E287" s="21" t="s">
        <v>21</v>
      </c>
      <c r="F287" s="31">
        <v>3</v>
      </c>
      <c r="G287" s="25">
        <v>0</v>
      </c>
      <c r="H287" s="3" t="s">
        <v>40</v>
      </c>
      <c r="I287" s="4" t="s">
        <v>22</v>
      </c>
      <c r="J287" s="4" t="s">
        <v>64</v>
      </c>
    </row>
    <row r="288" spans="1:10" ht="15" customHeight="1" x14ac:dyDescent="0.2">
      <c r="A288" s="24">
        <v>2023</v>
      </c>
      <c r="B288" s="10" t="s">
        <v>72</v>
      </c>
      <c r="C288" s="11" t="s">
        <v>52</v>
      </c>
      <c r="D288" s="6" t="s">
        <v>97</v>
      </c>
      <c r="E288" s="39" t="s">
        <v>13</v>
      </c>
      <c r="F288" s="31">
        <v>6</v>
      </c>
      <c r="G288" s="25">
        <v>6</v>
      </c>
      <c r="H288" s="3" t="s">
        <v>4</v>
      </c>
      <c r="I288" s="4" t="s">
        <v>14</v>
      </c>
      <c r="J288" s="4" t="s">
        <v>63</v>
      </c>
    </row>
    <row r="289" spans="1:10" ht="15" customHeight="1" x14ac:dyDescent="0.2">
      <c r="A289" s="24">
        <v>2023</v>
      </c>
      <c r="B289" s="10" t="s">
        <v>72</v>
      </c>
      <c r="C289" s="11" t="s">
        <v>59</v>
      </c>
      <c r="D289" s="6" t="s">
        <v>97</v>
      </c>
      <c r="E289" s="21" t="s">
        <v>34</v>
      </c>
      <c r="F289" s="31">
        <v>8</v>
      </c>
      <c r="G289" s="25">
        <v>6</v>
      </c>
      <c r="H289" s="3" t="s">
        <v>39</v>
      </c>
      <c r="I289" s="4" t="s">
        <v>35</v>
      </c>
      <c r="J289" s="4" t="s">
        <v>234</v>
      </c>
    </row>
    <row r="290" spans="1:10" ht="15" customHeight="1" x14ac:dyDescent="0.2">
      <c r="A290" s="24">
        <v>2023</v>
      </c>
      <c r="B290" s="10" t="s">
        <v>72</v>
      </c>
      <c r="C290" s="11" t="s">
        <v>58</v>
      </c>
      <c r="D290" s="6" t="s">
        <v>30</v>
      </c>
      <c r="E290" s="39" t="s">
        <v>31</v>
      </c>
      <c r="F290" s="31">
        <v>10</v>
      </c>
      <c r="G290" s="25">
        <v>5</v>
      </c>
      <c r="H290" s="3" t="s">
        <v>32</v>
      </c>
      <c r="I290" s="4" t="s">
        <v>33</v>
      </c>
      <c r="J290" s="4" t="s">
        <v>232</v>
      </c>
    </row>
    <row r="291" spans="1:10" ht="15" customHeight="1" x14ac:dyDescent="0.2">
      <c r="A291" s="24">
        <v>2023</v>
      </c>
      <c r="B291" s="10" t="s">
        <v>72</v>
      </c>
      <c r="C291" s="11" t="s">
        <v>57</v>
      </c>
      <c r="D291" s="6" t="s">
        <v>93</v>
      </c>
      <c r="E291" s="39" t="s">
        <v>23</v>
      </c>
      <c r="F291" s="31">
        <v>12</v>
      </c>
      <c r="G291" s="25">
        <v>12</v>
      </c>
      <c r="H291" s="3" t="s">
        <v>25</v>
      </c>
      <c r="I291" s="4" t="s">
        <v>24</v>
      </c>
      <c r="J291" s="4" t="s">
        <v>63</v>
      </c>
    </row>
    <row r="292" spans="1:10" ht="15" customHeight="1" x14ac:dyDescent="0.2">
      <c r="A292" s="24">
        <v>2023</v>
      </c>
      <c r="B292" s="10" t="s">
        <v>72</v>
      </c>
      <c r="C292" s="11" t="s">
        <v>71</v>
      </c>
      <c r="D292" s="6" t="s">
        <v>261</v>
      </c>
      <c r="E292" s="47" t="s">
        <v>60</v>
      </c>
      <c r="F292" s="29">
        <v>3</v>
      </c>
      <c r="G292" s="25">
        <v>3</v>
      </c>
      <c r="H292" s="3" t="s">
        <v>60</v>
      </c>
      <c r="I292" s="4" t="s">
        <v>265</v>
      </c>
      <c r="J292" s="4" t="s">
        <v>264</v>
      </c>
    </row>
    <row r="293" spans="1:10" ht="15" customHeight="1" x14ac:dyDescent="0.2">
      <c r="A293" s="24">
        <v>2023</v>
      </c>
      <c r="B293" s="10" t="s">
        <v>72</v>
      </c>
      <c r="C293" s="11" t="s">
        <v>53</v>
      </c>
      <c r="D293" s="6" t="s">
        <v>15</v>
      </c>
      <c r="E293" s="21" t="s">
        <v>16</v>
      </c>
      <c r="F293" s="31">
        <v>6</v>
      </c>
      <c r="G293" s="25">
        <v>6</v>
      </c>
      <c r="H293" s="3" t="s">
        <v>38</v>
      </c>
      <c r="I293" s="4" t="s">
        <v>61</v>
      </c>
      <c r="J293" s="4"/>
    </row>
    <row r="294" spans="1:10" ht="15" customHeight="1" x14ac:dyDescent="0.2">
      <c r="A294" s="24">
        <v>2023</v>
      </c>
      <c r="B294" s="10" t="s">
        <v>72</v>
      </c>
      <c r="C294" s="11" t="s">
        <v>54</v>
      </c>
      <c r="D294" s="6" t="s">
        <v>17</v>
      </c>
      <c r="E294" s="21" t="s">
        <v>18</v>
      </c>
      <c r="F294" s="31">
        <v>7</v>
      </c>
      <c r="G294" s="25">
        <v>0</v>
      </c>
      <c r="H294" s="3" t="s">
        <v>40</v>
      </c>
      <c r="I294" s="4" t="s">
        <v>19</v>
      </c>
      <c r="J294" s="4" t="s">
        <v>64</v>
      </c>
    </row>
    <row r="295" spans="1:10" ht="15" customHeight="1" x14ac:dyDescent="0.2">
      <c r="A295" s="24">
        <v>2023</v>
      </c>
      <c r="B295" s="10" t="s">
        <v>72</v>
      </c>
      <c r="C295" s="11" t="s">
        <v>50</v>
      </c>
      <c r="D295" s="6" t="s">
        <v>10</v>
      </c>
      <c r="E295" s="39" t="s">
        <v>11</v>
      </c>
      <c r="F295" s="31">
        <v>12</v>
      </c>
      <c r="G295" s="25">
        <v>7</v>
      </c>
      <c r="H295" s="3" t="s">
        <v>32</v>
      </c>
      <c r="I295" s="4" t="s">
        <v>12</v>
      </c>
      <c r="J295" s="4" t="s">
        <v>233</v>
      </c>
    </row>
    <row r="296" spans="1:10" ht="15" customHeight="1" x14ac:dyDescent="0.2">
      <c r="A296" s="24">
        <v>2023</v>
      </c>
      <c r="B296" s="10" t="s">
        <v>72</v>
      </c>
      <c r="C296" s="11" t="s">
        <v>292</v>
      </c>
      <c r="D296" s="6" t="s">
        <v>41</v>
      </c>
      <c r="E296" s="39" t="s">
        <v>60</v>
      </c>
      <c r="F296" s="31">
        <v>6</v>
      </c>
      <c r="G296" s="25">
        <v>0</v>
      </c>
      <c r="H296" s="3" t="s">
        <v>230</v>
      </c>
      <c r="I296" s="4" t="s">
        <v>42</v>
      </c>
      <c r="J296" s="4" t="s">
        <v>228</v>
      </c>
    </row>
    <row r="297" spans="1:10" ht="15" customHeight="1" x14ac:dyDescent="0.2">
      <c r="A297" s="24">
        <v>2023</v>
      </c>
      <c r="B297" s="73" t="s">
        <v>72</v>
      </c>
      <c r="C297" s="11" t="s">
        <v>185</v>
      </c>
      <c r="D297" s="8" t="s">
        <v>6</v>
      </c>
      <c r="E297" s="21" t="s">
        <v>7</v>
      </c>
      <c r="F297" s="32">
        <v>3</v>
      </c>
      <c r="G297" s="27">
        <v>0</v>
      </c>
      <c r="H297" s="3" t="s">
        <v>230</v>
      </c>
      <c r="I297" s="3" t="s">
        <v>9</v>
      </c>
      <c r="J297" s="3"/>
    </row>
    <row r="298" spans="1:10" ht="15" customHeight="1" x14ac:dyDescent="0.2">
      <c r="A298" s="24">
        <v>2023</v>
      </c>
      <c r="B298" s="10" t="s">
        <v>72</v>
      </c>
      <c r="C298" s="11" t="s">
        <v>71</v>
      </c>
      <c r="D298" s="6" t="s">
        <v>492</v>
      </c>
      <c r="E298" s="47" t="s">
        <v>60</v>
      </c>
      <c r="F298" s="31">
        <v>3</v>
      </c>
      <c r="G298" s="25">
        <v>3</v>
      </c>
      <c r="H298" s="3" t="s">
        <v>39</v>
      </c>
      <c r="I298" s="4" t="s">
        <v>313</v>
      </c>
      <c r="J298" s="4" t="s">
        <v>314</v>
      </c>
    </row>
    <row r="299" spans="1:10" ht="15" customHeight="1" x14ac:dyDescent="0.2">
      <c r="A299" s="24">
        <v>2023</v>
      </c>
      <c r="B299" s="10" t="s">
        <v>194</v>
      </c>
      <c r="C299" s="11" t="s">
        <v>134</v>
      </c>
      <c r="D299" s="6" t="s">
        <v>451</v>
      </c>
      <c r="E299" s="21" t="s">
        <v>150</v>
      </c>
      <c r="F299" s="29">
        <v>1</v>
      </c>
      <c r="G299" s="25">
        <v>2</v>
      </c>
      <c r="H299" s="3"/>
      <c r="I299" s="4" t="s">
        <v>253</v>
      </c>
      <c r="J299" s="12" t="s">
        <v>485</v>
      </c>
    </row>
    <row r="300" spans="1:10" ht="15" customHeight="1" x14ac:dyDescent="0.2">
      <c r="A300" s="24">
        <v>2023</v>
      </c>
      <c r="B300" s="10" t="s">
        <v>194</v>
      </c>
      <c r="C300" s="11" t="s">
        <v>184</v>
      </c>
      <c r="D300" s="6" t="s">
        <v>196</v>
      </c>
      <c r="E300" s="21" t="s">
        <v>465</v>
      </c>
      <c r="F300" s="31">
        <v>3</v>
      </c>
      <c r="G300" s="25">
        <v>3</v>
      </c>
      <c r="H300" s="3" t="s">
        <v>433</v>
      </c>
      <c r="I300" s="4" t="s">
        <v>466</v>
      </c>
      <c r="J300" s="4" t="s">
        <v>487</v>
      </c>
    </row>
    <row r="301" spans="1:10" ht="15" customHeight="1" x14ac:dyDescent="0.2">
      <c r="A301" s="24">
        <v>2023</v>
      </c>
      <c r="B301" s="10" t="s">
        <v>194</v>
      </c>
      <c r="C301" s="11" t="s">
        <v>308</v>
      </c>
      <c r="D301" s="6" t="s">
        <v>211</v>
      </c>
      <c r="E301" s="21" t="s">
        <v>252</v>
      </c>
      <c r="F301" s="29">
        <v>3</v>
      </c>
      <c r="G301" s="25">
        <v>3</v>
      </c>
      <c r="H301" s="3" t="s">
        <v>472</v>
      </c>
      <c r="I301" s="4" t="s">
        <v>311</v>
      </c>
      <c r="J301" s="4" t="s">
        <v>484</v>
      </c>
    </row>
    <row r="302" spans="1:10" ht="15" customHeight="1" x14ac:dyDescent="0.2">
      <c r="A302" s="24">
        <v>2023</v>
      </c>
      <c r="B302" s="10" t="s">
        <v>194</v>
      </c>
      <c r="C302" s="11" t="s">
        <v>134</v>
      </c>
      <c r="D302" s="6" t="s">
        <v>211</v>
      </c>
      <c r="E302" s="21" t="s">
        <v>155</v>
      </c>
      <c r="F302" s="29">
        <v>1</v>
      </c>
      <c r="G302" s="25">
        <v>3</v>
      </c>
      <c r="H302" s="3"/>
      <c r="I302" s="4" t="s">
        <v>216</v>
      </c>
      <c r="J302" s="12" t="s">
        <v>485</v>
      </c>
    </row>
    <row r="303" spans="1:10" ht="15" customHeight="1" x14ac:dyDescent="0.2">
      <c r="A303" s="24">
        <v>2023</v>
      </c>
      <c r="B303" s="10" t="s">
        <v>194</v>
      </c>
      <c r="C303" s="11" t="s">
        <v>56</v>
      </c>
      <c r="D303" s="6" t="s">
        <v>211</v>
      </c>
      <c r="E303" s="21" t="s">
        <v>163</v>
      </c>
      <c r="F303" s="29">
        <v>4</v>
      </c>
      <c r="G303" s="25">
        <v>4</v>
      </c>
      <c r="H303" s="3" t="s">
        <v>434</v>
      </c>
      <c r="I303" s="4" t="s">
        <v>193</v>
      </c>
      <c r="J303" s="4" t="s">
        <v>482</v>
      </c>
    </row>
    <row r="304" spans="1:10" ht="15" customHeight="1" x14ac:dyDescent="0.2">
      <c r="A304" s="24">
        <v>2023</v>
      </c>
      <c r="B304" s="10" t="s">
        <v>194</v>
      </c>
      <c r="C304" s="11" t="s">
        <v>183</v>
      </c>
      <c r="D304" s="6" t="s">
        <v>211</v>
      </c>
      <c r="E304" s="21" t="s">
        <v>258</v>
      </c>
      <c r="F304" s="31"/>
      <c r="G304" s="25">
        <v>1</v>
      </c>
      <c r="H304" s="3"/>
      <c r="I304" s="4" t="s">
        <v>259</v>
      </c>
      <c r="J304" s="12" t="s">
        <v>485</v>
      </c>
    </row>
    <row r="305" spans="1:10" ht="15" customHeight="1" x14ac:dyDescent="0.2">
      <c r="A305" s="24">
        <v>2023</v>
      </c>
      <c r="B305" s="10" t="s">
        <v>194</v>
      </c>
      <c r="C305" s="11" t="s">
        <v>76</v>
      </c>
      <c r="D305" s="6" t="s">
        <v>191</v>
      </c>
      <c r="E305" s="21" t="s">
        <v>226</v>
      </c>
      <c r="F305" s="29">
        <v>6</v>
      </c>
      <c r="G305" s="25">
        <v>6</v>
      </c>
      <c r="H305" s="3" t="s">
        <v>479</v>
      </c>
      <c r="I305" s="4" t="s">
        <v>202</v>
      </c>
      <c r="J305" s="4" t="s">
        <v>482</v>
      </c>
    </row>
    <row r="306" spans="1:10" ht="15" customHeight="1" x14ac:dyDescent="0.2">
      <c r="A306" s="24">
        <v>2023</v>
      </c>
      <c r="B306" s="10" t="s">
        <v>194</v>
      </c>
      <c r="C306" s="11" t="s">
        <v>76</v>
      </c>
      <c r="D306" s="6" t="s">
        <v>191</v>
      </c>
      <c r="E306" s="21" t="s">
        <v>226</v>
      </c>
      <c r="F306" s="29">
        <v>4</v>
      </c>
      <c r="G306" s="25">
        <v>4</v>
      </c>
      <c r="H306" s="3"/>
      <c r="I306" s="4" t="s">
        <v>203</v>
      </c>
      <c r="J306" s="12" t="s">
        <v>485</v>
      </c>
    </row>
    <row r="307" spans="1:10" ht="15" customHeight="1" x14ac:dyDescent="0.2">
      <c r="A307" s="24">
        <v>2023</v>
      </c>
      <c r="B307" s="10" t="s">
        <v>194</v>
      </c>
      <c r="C307" s="11" t="s">
        <v>55</v>
      </c>
      <c r="D307" s="6" t="s">
        <v>195</v>
      </c>
      <c r="E307" s="21" t="s">
        <v>49</v>
      </c>
      <c r="F307" s="29">
        <v>6</v>
      </c>
      <c r="G307" s="25">
        <v>6</v>
      </c>
      <c r="H307" s="3" t="s">
        <v>476</v>
      </c>
      <c r="I307" s="4" t="s">
        <v>254</v>
      </c>
      <c r="J307" s="4" t="s">
        <v>482</v>
      </c>
    </row>
    <row r="308" spans="1:10" ht="15" customHeight="1" x14ac:dyDescent="0.2">
      <c r="A308" s="24">
        <v>2023</v>
      </c>
      <c r="B308" s="10" t="s">
        <v>194</v>
      </c>
      <c r="C308" s="11" t="s">
        <v>55</v>
      </c>
      <c r="D308" s="6" t="s">
        <v>195</v>
      </c>
      <c r="E308" s="21" t="s">
        <v>49</v>
      </c>
      <c r="F308" s="29">
        <v>4</v>
      </c>
      <c r="G308" s="25">
        <v>4</v>
      </c>
      <c r="H308" s="3" t="s">
        <v>476</v>
      </c>
      <c r="I308" s="4" t="s">
        <v>255</v>
      </c>
      <c r="J308" s="4" t="s">
        <v>482</v>
      </c>
    </row>
    <row r="309" spans="1:10" ht="15" customHeight="1" x14ac:dyDescent="0.2">
      <c r="A309" s="24">
        <v>2023</v>
      </c>
      <c r="B309" s="10" t="s">
        <v>194</v>
      </c>
      <c r="C309" s="11" t="s">
        <v>55</v>
      </c>
      <c r="D309" s="6" t="s">
        <v>195</v>
      </c>
      <c r="E309" s="39" t="s">
        <v>49</v>
      </c>
      <c r="F309" s="29">
        <v>2</v>
      </c>
      <c r="G309" s="25">
        <v>2</v>
      </c>
      <c r="H309" s="3" t="s">
        <v>477</v>
      </c>
      <c r="I309" s="4" t="s">
        <v>213</v>
      </c>
      <c r="J309" s="4" t="s">
        <v>484</v>
      </c>
    </row>
    <row r="310" spans="1:10" ht="15" customHeight="1" x14ac:dyDescent="0.2">
      <c r="A310" s="24">
        <v>2023</v>
      </c>
      <c r="B310" s="10" t="s">
        <v>194</v>
      </c>
      <c r="C310" s="11" t="s">
        <v>52</v>
      </c>
      <c r="D310" s="6" t="s">
        <v>84</v>
      </c>
      <c r="E310" s="21" t="s">
        <v>85</v>
      </c>
      <c r="F310" s="29">
        <v>8</v>
      </c>
      <c r="G310" s="25">
        <v>4</v>
      </c>
      <c r="H310" s="3" t="s">
        <v>474</v>
      </c>
      <c r="I310" s="4" t="s">
        <v>200</v>
      </c>
      <c r="J310" s="4" t="s">
        <v>482</v>
      </c>
    </row>
    <row r="311" spans="1:10" ht="15" customHeight="1" x14ac:dyDescent="0.2">
      <c r="A311" s="24">
        <v>2023</v>
      </c>
      <c r="B311" s="10" t="s">
        <v>194</v>
      </c>
      <c r="C311" s="11" t="s">
        <v>54</v>
      </c>
      <c r="D311" s="6" t="s">
        <v>84</v>
      </c>
      <c r="E311" s="21" t="s">
        <v>85</v>
      </c>
      <c r="F311" s="29">
        <v>8</v>
      </c>
      <c r="G311" s="25">
        <v>4</v>
      </c>
      <c r="H311" s="3" t="s">
        <v>474</v>
      </c>
      <c r="I311" s="4" t="s">
        <v>200</v>
      </c>
      <c r="J311" s="4" t="s">
        <v>482</v>
      </c>
    </row>
    <row r="312" spans="1:10" ht="15" customHeight="1" x14ac:dyDescent="0.2">
      <c r="A312" s="24">
        <v>2023</v>
      </c>
      <c r="B312" s="10" t="s">
        <v>194</v>
      </c>
      <c r="C312" s="11" t="s">
        <v>183</v>
      </c>
      <c r="D312" s="6" t="s">
        <v>192</v>
      </c>
      <c r="E312" s="21" t="s">
        <v>166</v>
      </c>
      <c r="F312" s="31">
        <v>5</v>
      </c>
      <c r="G312" s="25">
        <v>5</v>
      </c>
      <c r="H312" s="3" t="s">
        <v>480</v>
      </c>
      <c r="I312" s="4" t="s">
        <v>256</v>
      </c>
      <c r="J312" s="4" t="s">
        <v>482</v>
      </c>
    </row>
    <row r="313" spans="1:10" ht="15" customHeight="1" x14ac:dyDescent="0.2">
      <c r="A313" s="24">
        <v>2023</v>
      </c>
      <c r="B313" s="10" t="s">
        <v>194</v>
      </c>
      <c r="C313" s="11" t="s">
        <v>183</v>
      </c>
      <c r="D313" s="6" t="s">
        <v>192</v>
      </c>
      <c r="E313" s="21" t="s">
        <v>166</v>
      </c>
      <c r="F313" s="29">
        <v>8</v>
      </c>
      <c r="G313" s="25">
        <v>1</v>
      </c>
      <c r="H313" s="3" t="s">
        <v>481</v>
      </c>
      <c r="I313" s="4" t="s">
        <v>204</v>
      </c>
      <c r="J313" s="4" t="s">
        <v>484</v>
      </c>
    </row>
    <row r="314" spans="1:10" ht="15" customHeight="1" x14ac:dyDescent="0.2">
      <c r="A314" s="24">
        <v>2023</v>
      </c>
      <c r="B314" s="10" t="s">
        <v>194</v>
      </c>
      <c r="C314" s="11" t="s">
        <v>57</v>
      </c>
      <c r="D314" s="6" t="s">
        <v>93</v>
      </c>
      <c r="E314" s="21" t="s">
        <v>23</v>
      </c>
      <c r="F314" s="29">
        <v>4</v>
      </c>
      <c r="G314" s="25">
        <v>4</v>
      </c>
      <c r="H314" s="3"/>
      <c r="I314" s="4" t="s">
        <v>201</v>
      </c>
      <c r="J314" s="12" t="s">
        <v>485</v>
      </c>
    </row>
    <row r="315" spans="1:10" ht="15" customHeight="1" x14ac:dyDescent="0.2">
      <c r="A315" s="24">
        <v>2023</v>
      </c>
      <c r="B315" s="10" t="s">
        <v>194</v>
      </c>
      <c r="C315" s="11" t="s">
        <v>308</v>
      </c>
      <c r="D315" s="6" t="s">
        <v>215</v>
      </c>
      <c r="E315" s="21" t="s">
        <v>252</v>
      </c>
      <c r="F315" s="29">
        <v>3</v>
      </c>
      <c r="G315" s="25">
        <v>2</v>
      </c>
      <c r="H315" s="3" t="s">
        <v>473</v>
      </c>
      <c r="I315" s="4" t="s">
        <v>312</v>
      </c>
      <c r="J315" s="4" t="s">
        <v>484</v>
      </c>
    </row>
    <row r="316" spans="1:10" ht="15" customHeight="1" x14ac:dyDescent="0.2">
      <c r="A316" s="24">
        <v>2023</v>
      </c>
      <c r="B316" s="10" t="s">
        <v>194</v>
      </c>
      <c r="C316" s="11" t="s">
        <v>71</v>
      </c>
      <c r="D316" s="6" t="s">
        <v>261</v>
      </c>
      <c r="E316" s="47" t="s">
        <v>263</v>
      </c>
      <c r="F316" s="29">
        <v>3</v>
      </c>
      <c r="G316" s="25">
        <v>3</v>
      </c>
      <c r="H316" s="3" t="s">
        <v>470</v>
      </c>
      <c r="I316" s="4" t="s">
        <v>265</v>
      </c>
      <c r="J316" s="4" t="s">
        <v>482</v>
      </c>
    </row>
    <row r="317" spans="1:10" ht="15" customHeight="1" x14ac:dyDescent="0.2">
      <c r="A317" s="24">
        <v>2023</v>
      </c>
      <c r="B317" s="10" t="s">
        <v>194</v>
      </c>
      <c r="C317" s="11" t="s">
        <v>56</v>
      </c>
      <c r="D317" s="6" t="s">
        <v>67</v>
      </c>
      <c r="E317" s="21" t="s">
        <v>68</v>
      </c>
      <c r="F317" s="30">
        <v>6</v>
      </c>
      <c r="G317" s="25">
        <v>4.5</v>
      </c>
      <c r="H317" s="7" t="s">
        <v>478</v>
      </c>
      <c r="I317" s="7" t="s">
        <v>69</v>
      </c>
      <c r="J317" s="4" t="s">
        <v>482</v>
      </c>
    </row>
    <row r="318" spans="1:10" ht="15" customHeight="1" x14ac:dyDescent="0.2">
      <c r="A318" s="24">
        <v>2023</v>
      </c>
      <c r="B318" s="10" t="s">
        <v>194</v>
      </c>
      <c r="C318" s="11" t="s">
        <v>183</v>
      </c>
      <c r="D318" s="6" t="s">
        <v>453</v>
      </c>
      <c r="E318" s="21" t="s">
        <v>227</v>
      </c>
      <c r="F318" s="29">
        <v>8</v>
      </c>
      <c r="G318" s="25">
        <v>3</v>
      </c>
      <c r="H318" s="3" t="s">
        <v>481</v>
      </c>
      <c r="I318" s="4" t="s">
        <v>205</v>
      </c>
      <c r="J318" s="4" t="s">
        <v>484</v>
      </c>
    </row>
    <row r="319" spans="1:10" ht="15" customHeight="1" x14ac:dyDescent="0.2">
      <c r="A319" s="24">
        <v>2023</v>
      </c>
      <c r="B319" s="10" t="s">
        <v>194</v>
      </c>
      <c r="C319" s="11" t="s">
        <v>56</v>
      </c>
      <c r="D319" s="6" t="s">
        <v>27</v>
      </c>
      <c r="E319" s="21" t="s">
        <v>28</v>
      </c>
      <c r="F319" s="30">
        <v>6</v>
      </c>
      <c r="G319" s="25">
        <v>4.5</v>
      </c>
      <c r="H319" s="7" t="s">
        <v>433</v>
      </c>
      <c r="I319" s="7" t="s">
        <v>29</v>
      </c>
      <c r="J319" s="4" t="s">
        <v>482</v>
      </c>
    </row>
    <row r="320" spans="1:10" ht="15" customHeight="1" x14ac:dyDescent="0.2">
      <c r="A320" s="24">
        <v>2023</v>
      </c>
      <c r="B320" s="10" t="s">
        <v>194</v>
      </c>
      <c r="C320" s="11" t="s">
        <v>186</v>
      </c>
      <c r="D320" s="6" t="s">
        <v>217</v>
      </c>
      <c r="E320" s="21" t="s">
        <v>225</v>
      </c>
      <c r="F320" s="29">
        <v>6</v>
      </c>
      <c r="G320" s="25">
        <v>4</v>
      </c>
      <c r="H320" s="3" t="s">
        <v>471</v>
      </c>
      <c r="I320" s="4" t="s">
        <v>198</v>
      </c>
      <c r="J320" s="12" t="s">
        <v>483</v>
      </c>
    </row>
    <row r="321" spans="1:10" ht="15" customHeight="1" x14ac:dyDescent="0.2">
      <c r="A321" s="24">
        <v>2023</v>
      </c>
      <c r="B321" s="10" t="s">
        <v>194</v>
      </c>
      <c r="C321" s="11" t="s">
        <v>186</v>
      </c>
      <c r="D321" s="6" t="s">
        <v>217</v>
      </c>
      <c r="E321" s="21" t="s">
        <v>225</v>
      </c>
      <c r="F321" s="29">
        <v>6</v>
      </c>
      <c r="G321" s="25">
        <v>4</v>
      </c>
      <c r="H321" s="3" t="s">
        <v>471</v>
      </c>
      <c r="I321" s="4" t="s">
        <v>197</v>
      </c>
      <c r="J321" s="12" t="s">
        <v>483</v>
      </c>
    </row>
    <row r="322" spans="1:10" ht="15" customHeight="1" x14ac:dyDescent="0.2">
      <c r="A322" s="24">
        <v>2023</v>
      </c>
      <c r="B322" s="10" t="s">
        <v>194</v>
      </c>
      <c r="C322" s="11" t="s">
        <v>186</v>
      </c>
      <c r="D322" s="6" t="s">
        <v>217</v>
      </c>
      <c r="E322" s="21" t="s">
        <v>225</v>
      </c>
      <c r="F322" s="29">
        <v>2.4</v>
      </c>
      <c r="G322" s="25">
        <v>4</v>
      </c>
      <c r="H322" s="3" t="s">
        <v>471</v>
      </c>
      <c r="I322" s="4" t="s">
        <v>199</v>
      </c>
      <c r="J322" s="12" t="s">
        <v>483</v>
      </c>
    </row>
    <row r="323" spans="1:10" ht="15" customHeight="1" x14ac:dyDescent="0.2">
      <c r="A323" s="24">
        <v>2023</v>
      </c>
      <c r="B323" s="10" t="s">
        <v>194</v>
      </c>
      <c r="C323" s="11" t="s">
        <v>52</v>
      </c>
      <c r="D323" s="6" t="s">
        <v>257</v>
      </c>
      <c r="E323" s="21"/>
      <c r="F323" s="31">
        <v>6</v>
      </c>
      <c r="G323" s="25">
        <v>6</v>
      </c>
      <c r="H323" s="3" t="s">
        <v>475</v>
      </c>
      <c r="I323" s="4" t="s">
        <v>256</v>
      </c>
      <c r="J323" s="12" t="s">
        <v>486</v>
      </c>
    </row>
    <row r="324" spans="1:10" ht="15" customHeight="1" x14ac:dyDescent="0.2">
      <c r="A324" s="24">
        <v>2024</v>
      </c>
      <c r="B324" s="72" t="s">
        <v>149</v>
      </c>
      <c r="C324" s="65" t="s">
        <v>74</v>
      </c>
      <c r="D324" s="6" t="s">
        <v>188</v>
      </c>
      <c r="E324" s="68" t="s">
        <v>516</v>
      </c>
      <c r="F324" s="31">
        <v>2</v>
      </c>
      <c r="G324" s="66">
        <v>3</v>
      </c>
      <c r="H324" s="7" t="s">
        <v>520</v>
      </c>
      <c r="I324" s="5" t="s">
        <v>521</v>
      </c>
      <c r="J324" s="5" t="s">
        <v>522</v>
      </c>
    </row>
    <row r="325" spans="1:10" ht="15" customHeight="1" x14ac:dyDescent="0.2">
      <c r="A325" s="24">
        <v>2024</v>
      </c>
      <c r="B325" s="72" t="s">
        <v>149</v>
      </c>
      <c r="C325" s="65" t="s">
        <v>54</v>
      </c>
      <c r="D325" s="6" t="s">
        <v>188</v>
      </c>
      <c r="E325" s="68" t="s">
        <v>516</v>
      </c>
      <c r="F325" s="31">
        <v>2</v>
      </c>
      <c r="G325" s="66">
        <v>3</v>
      </c>
      <c r="H325" s="7" t="s">
        <v>520</v>
      </c>
      <c r="I325" s="5" t="s">
        <v>521</v>
      </c>
      <c r="J325" s="5" t="s">
        <v>522</v>
      </c>
    </row>
    <row r="326" spans="1:10" ht="15" customHeight="1" x14ac:dyDescent="0.2">
      <c r="A326" s="24">
        <v>2024</v>
      </c>
      <c r="B326" s="72" t="s">
        <v>149</v>
      </c>
      <c r="C326" s="65" t="s">
        <v>56</v>
      </c>
      <c r="D326" s="6" t="s">
        <v>188</v>
      </c>
      <c r="E326" s="68" t="s">
        <v>516</v>
      </c>
      <c r="F326" s="31">
        <v>2</v>
      </c>
      <c r="G326" s="66">
        <v>3</v>
      </c>
      <c r="H326" s="7" t="s">
        <v>520</v>
      </c>
      <c r="I326" s="5" t="s">
        <v>521</v>
      </c>
      <c r="J326" s="5" t="s">
        <v>522</v>
      </c>
    </row>
    <row r="327" spans="1:10" ht="15" customHeight="1" x14ac:dyDescent="0.2">
      <c r="A327" s="24">
        <v>2024</v>
      </c>
      <c r="B327" s="72" t="s">
        <v>149</v>
      </c>
      <c r="C327" s="65" t="s">
        <v>56</v>
      </c>
      <c r="D327" s="6" t="s">
        <v>206</v>
      </c>
      <c r="E327" s="68" t="s">
        <v>517</v>
      </c>
      <c r="F327" s="31">
        <v>6</v>
      </c>
      <c r="G327" s="66">
        <v>10</v>
      </c>
      <c r="H327" s="7" t="s">
        <v>525</v>
      </c>
      <c r="I327" s="5" t="s">
        <v>526</v>
      </c>
      <c r="J327" s="5" t="s">
        <v>527</v>
      </c>
    </row>
    <row r="328" spans="1:10" ht="15" customHeight="1" x14ac:dyDescent="0.2">
      <c r="A328" s="24">
        <v>2024</v>
      </c>
      <c r="B328" s="72" t="s">
        <v>149</v>
      </c>
      <c r="C328" s="65" t="s">
        <v>54</v>
      </c>
      <c r="D328" s="6" t="s">
        <v>97</v>
      </c>
      <c r="E328" s="68" t="s">
        <v>65</v>
      </c>
      <c r="F328" s="31">
        <v>6</v>
      </c>
      <c r="G328" s="66">
        <v>6</v>
      </c>
      <c r="H328" s="7" t="s">
        <v>523</v>
      </c>
      <c r="I328" s="5" t="s">
        <v>524</v>
      </c>
      <c r="J328" s="5"/>
    </row>
    <row r="329" spans="1:10" ht="15" customHeight="1" x14ac:dyDescent="0.2">
      <c r="A329" s="24">
        <v>2024</v>
      </c>
      <c r="B329" s="72" t="s">
        <v>149</v>
      </c>
      <c r="C329" s="65" t="s">
        <v>57</v>
      </c>
      <c r="D329" s="6" t="s">
        <v>93</v>
      </c>
      <c r="E329" s="68" t="s">
        <v>23</v>
      </c>
      <c r="F329" s="31">
        <v>12</v>
      </c>
      <c r="G329" s="66">
        <v>12</v>
      </c>
      <c r="H329" s="7" t="s">
        <v>531</v>
      </c>
      <c r="I329" s="5" t="s">
        <v>532</v>
      </c>
      <c r="J329" s="5" t="s">
        <v>533</v>
      </c>
    </row>
    <row r="330" spans="1:10" ht="15" customHeight="1" x14ac:dyDescent="0.2">
      <c r="A330" s="24">
        <v>2024</v>
      </c>
      <c r="B330" s="72" t="s">
        <v>149</v>
      </c>
      <c r="C330" s="65" t="s">
        <v>71</v>
      </c>
      <c r="D330" s="6" t="s">
        <v>261</v>
      </c>
      <c r="E330" s="68" t="s">
        <v>260</v>
      </c>
      <c r="F330" s="31">
        <v>3</v>
      </c>
      <c r="G330" s="66">
        <v>3</v>
      </c>
      <c r="H330" s="7" t="s">
        <v>260</v>
      </c>
      <c r="I330" s="5" t="s">
        <v>265</v>
      </c>
      <c r="J330" s="5" t="s">
        <v>512</v>
      </c>
    </row>
    <row r="331" spans="1:10" ht="15" customHeight="1" x14ac:dyDescent="0.2">
      <c r="A331" s="24">
        <v>2024</v>
      </c>
      <c r="B331" s="72" t="s">
        <v>149</v>
      </c>
      <c r="C331" s="65" t="s">
        <v>51</v>
      </c>
      <c r="D331" s="6" t="s">
        <v>217</v>
      </c>
      <c r="E331" s="68" t="s">
        <v>47</v>
      </c>
      <c r="F331" s="31"/>
      <c r="G331" s="66">
        <v>12</v>
      </c>
      <c r="H331" s="7" t="s">
        <v>537</v>
      </c>
      <c r="I331" s="5" t="s">
        <v>538</v>
      </c>
      <c r="J331" s="5"/>
    </row>
    <row r="332" spans="1:10" ht="15" customHeight="1" x14ac:dyDescent="0.2">
      <c r="A332" s="24">
        <v>2024</v>
      </c>
      <c r="B332" s="72" t="s">
        <v>149</v>
      </c>
      <c r="C332" s="65" t="s">
        <v>56</v>
      </c>
      <c r="D332" s="6" t="s">
        <v>518</v>
      </c>
      <c r="E332" s="68" t="s">
        <v>222</v>
      </c>
      <c r="F332" s="31">
        <v>10</v>
      </c>
      <c r="G332" s="66">
        <v>12</v>
      </c>
      <c r="H332" s="7" t="s">
        <v>528</v>
      </c>
      <c r="I332" s="5" t="s">
        <v>529</v>
      </c>
      <c r="J332" s="5" t="s">
        <v>530</v>
      </c>
    </row>
    <row r="333" spans="1:10" ht="15" customHeight="1" x14ac:dyDescent="0.2">
      <c r="A333" s="24">
        <v>2024</v>
      </c>
      <c r="B333" s="72" t="s">
        <v>149</v>
      </c>
      <c r="C333" s="65" t="s">
        <v>59</v>
      </c>
      <c r="D333" s="6" t="s">
        <v>218</v>
      </c>
      <c r="E333" s="68" t="s">
        <v>224</v>
      </c>
      <c r="F333" s="31">
        <v>5</v>
      </c>
      <c r="G333" s="66">
        <v>6</v>
      </c>
      <c r="H333" s="7" t="s">
        <v>539</v>
      </c>
      <c r="I333" s="5" t="s">
        <v>540</v>
      </c>
      <c r="J333" s="5"/>
    </row>
    <row r="334" spans="1:10" ht="15" customHeight="1" x14ac:dyDescent="0.2">
      <c r="A334" s="24">
        <v>2024</v>
      </c>
      <c r="B334" s="72" t="s">
        <v>149</v>
      </c>
      <c r="C334" s="65" t="s">
        <v>73</v>
      </c>
      <c r="D334" s="6" t="s">
        <v>209</v>
      </c>
      <c r="E334" s="68" t="s">
        <v>519</v>
      </c>
      <c r="F334" s="31">
        <v>4</v>
      </c>
      <c r="G334" s="66">
        <v>12</v>
      </c>
      <c r="H334" s="7" t="s">
        <v>534</v>
      </c>
      <c r="I334" s="5" t="s">
        <v>535</v>
      </c>
      <c r="J334" s="5" t="s">
        <v>536</v>
      </c>
    </row>
    <row r="335" spans="1:10" ht="15" customHeight="1" x14ac:dyDescent="0.2">
      <c r="A335" s="24">
        <v>2024</v>
      </c>
      <c r="B335" s="72" t="s">
        <v>99</v>
      </c>
      <c r="C335" s="65" t="s">
        <v>58</v>
      </c>
      <c r="D335" s="6" t="s">
        <v>86</v>
      </c>
      <c r="E335" s="68" t="s">
        <v>87</v>
      </c>
      <c r="F335" s="31">
        <v>5</v>
      </c>
      <c r="G335" s="66">
        <v>3</v>
      </c>
      <c r="H335" s="7" t="s">
        <v>572</v>
      </c>
      <c r="I335" s="5" t="s">
        <v>573</v>
      </c>
      <c r="J335" s="5" t="s">
        <v>574</v>
      </c>
    </row>
    <row r="336" spans="1:10" ht="15" customHeight="1" x14ac:dyDescent="0.2">
      <c r="A336" s="24">
        <v>2024</v>
      </c>
      <c r="B336" s="72" t="s">
        <v>99</v>
      </c>
      <c r="C336" s="65" t="s">
        <v>74</v>
      </c>
      <c r="D336" s="6" t="s">
        <v>543</v>
      </c>
      <c r="E336" s="68" t="s">
        <v>544</v>
      </c>
      <c r="F336" s="31">
        <v>3</v>
      </c>
      <c r="G336" s="66">
        <v>2</v>
      </c>
      <c r="H336" s="7" t="s">
        <v>102</v>
      </c>
      <c r="I336" s="5" t="s">
        <v>557</v>
      </c>
      <c r="J336" s="5"/>
    </row>
    <row r="337" spans="1:10" ht="15" customHeight="1" x14ac:dyDescent="0.2">
      <c r="A337" s="24">
        <v>2024</v>
      </c>
      <c r="B337" s="64" t="s">
        <v>99</v>
      </c>
      <c r="C337" s="65" t="s">
        <v>74</v>
      </c>
      <c r="D337" s="6" t="s">
        <v>543</v>
      </c>
      <c r="E337" s="68" t="s">
        <v>544</v>
      </c>
      <c r="F337" s="31">
        <v>12</v>
      </c>
      <c r="G337" s="66">
        <v>12</v>
      </c>
      <c r="H337" s="7" t="s">
        <v>558</v>
      </c>
      <c r="I337" s="5" t="s">
        <v>129</v>
      </c>
      <c r="J337" s="5" t="s">
        <v>559</v>
      </c>
    </row>
    <row r="338" spans="1:10" ht="15" customHeight="1" x14ac:dyDescent="0.2">
      <c r="A338" s="24">
        <v>2024</v>
      </c>
      <c r="B338" s="64" t="s">
        <v>99</v>
      </c>
      <c r="C338" s="65" t="s">
        <v>292</v>
      </c>
      <c r="D338" s="6" t="s">
        <v>551</v>
      </c>
      <c r="E338" s="68" t="s">
        <v>552</v>
      </c>
      <c r="F338" s="31">
        <v>6</v>
      </c>
      <c r="G338" s="66">
        <v>6</v>
      </c>
      <c r="H338" s="7" t="s">
        <v>277</v>
      </c>
      <c r="I338" s="5" t="s">
        <v>278</v>
      </c>
      <c r="J338" s="5" t="s">
        <v>578</v>
      </c>
    </row>
    <row r="339" spans="1:10" ht="15" customHeight="1" x14ac:dyDescent="0.2">
      <c r="A339" s="24">
        <v>2024</v>
      </c>
      <c r="B339" s="64" t="s">
        <v>99</v>
      </c>
      <c r="C339" s="65" t="s">
        <v>74</v>
      </c>
      <c r="D339" s="6" t="s">
        <v>78</v>
      </c>
      <c r="E339" s="68" t="s">
        <v>545</v>
      </c>
      <c r="F339" s="31">
        <v>4</v>
      </c>
      <c r="G339" s="66">
        <v>2.6</v>
      </c>
      <c r="H339" s="7" t="s">
        <v>102</v>
      </c>
      <c r="I339" s="5" t="s">
        <v>560</v>
      </c>
      <c r="J339" s="5"/>
    </row>
    <row r="340" spans="1:10" ht="15" customHeight="1" x14ac:dyDescent="0.2">
      <c r="A340" s="24">
        <v>2024</v>
      </c>
      <c r="B340" s="64" t="s">
        <v>99</v>
      </c>
      <c r="C340" s="65" t="s">
        <v>74</v>
      </c>
      <c r="D340" s="6" t="s">
        <v>78</v>
      </c>
      <c r="E340" s="68" t="s">
        <v>545</v>
      </c>
      <c r="F340" s="31">
        <v>3</v>
      </c>
      <c r="G340" s="66">
        <v>0</v>
      </c>
      <c r="H340" s="7"/>
      <c r="I340" s="5" t="s">
        <v>561</v>
      </c>
      <c r="J340" s="5"/>
    </row>
    <row r="341" spans="1:10" ht="15" customHeight="1" x14ac:dyDescent="0.2">
      <c r="A341" s="24">
        <v>2024</v>
      </c>
      <c r="B341" s="64" t="s">
        <v>99</v>
      </c>
      <c r="C341" s="65" t="s">
        <v>74</v>
      </c>
      <c r="D341" s="6" t="s">
        <v>78</v>
      </c>
      <c r="E341" s="68" t="s">
        <v>545</v>
      </c>
      <c r="F341" s="31">
        <v>2</v>
      </c>
      <c r="G341" s="66">
        <v>0</v>
      </c>
      <c r="H341" s="7"/>
      <c r="I341" s="5" t="s">
        <v>562</v>
      </c>
      <c r="J341" s="5" t="s">
        <v>563</v>
      </c>
    </row>
    <row r="342" spans="1:10" ht="15" customHeight="1" x14ac:dyDescent="0.2">
      <c r="A342" s="24">
        <v>2024</v>
      </c>
      <c r="B342" s="64" t="s">
        <v>99</v>
      </c>
      <c r="C342" s="65" t="s">
        <v>74</v>
      </c>
      <c r="D342" s="6" t="s">
        <v>78</v>
      </c>
      <c r="E342" s="68" t="s">
        <v>545</v>
      </c>
      <c r="F342" s="31">
        <v>3</v>
      </c>
      <c r="G342" s="66">
        <v>1.6</v>
      </c>
      <c r="H342" s="7" t="s">
        <v>100</v>
      </c>
      <c r="I342" s="5" t="s">
        <v>564</v>
      </c>
      <c r="J342" s="5"/>
    </row>
    <row r="343" spans="1:10" ht="15" customHeight="1" x14ac:dyDescent="0.2">
      <c r="A343" s="24">
        <v>2024</v>
      </c>
      <c r="B343" s="64" t="s">
        <v>99</v>
      </c>
      <c r="C343" s="65" t="s">
        <v>53</v>
      </c>
      <c r="D343" s="6" t="s">
        <v>542</v>
      </c>
      <c r="E343" s="68" t="s">
        <v>98</v>
      </c>
      <c r="F343" s="31">
        <v>6</v>
      </c>
      <c r="G343" s="66">
        <v>11.4</v>
      </c>
      <c r="H343" s="7" t="s">
        <v>266</v>
      </c>
      <c r="I343" s="5" t="s">
        <v>556</v>
      </c>
      <c r="J343" s="5"/>
    </row>
    <row r="344" spans="1:10" ht="15" customHeight="1" x14ac:dyDescent="0.2">
      <c r="A344" s="24">
        <v>2024</v>
      </c>
      <c r="B344" s="64" t="s">
        <v>99</v>
      </c>
      <c r="C344" s="65" t="s">
        <v>52</v>
      </c>
      <c r="D344" s="6" t="s">
        <v>541</v>
      </c>
      <c r="E344" s="68" t="s">
        <v>13</v>
      </c>
      <c r="F344" s="31">
        <v>6</v>
      </c>
      <c r="G344" s="66">
        <v>12</v>
      </c>
      <c r="H344" s="7" t="s">
        <v>267</v>
      </c>
      <c r="I344" s="5" t="s">
        <v>553</v>
      </c>
      <c r="J344" s="5"/>
    </row>
    <row r="345" spans="1:10" ht="15" customHeight="1" x14ac:dyDescent="0.2">
      <c r="A345" s="24">
        <v>2024</v>
      </c>
      <c r="B345" s="64" t="s">
        <v>99</v>
      </c>
      <c r="C345" s="65" t="s">
        <v>59</v>
      </c>
      <c r="D345" s="6" t="s">
        <v>97</v>
      </c>
      <c r="E345" s="68" t="s">
        <v>550</v>
      </c>
      <c r="F345" s="31">
        <v>12</v>
      </c>
      <c r="G345" s="66">
        <v>3</v>
      </c>
      <c r="H345" s="7" t="s">
        <v>100</v>
      </c>
      <c r="I345" s="5" t="s">
        <v>576</v>
      </c>
      <c r="J345" s="5" t="s">
        <v>577</v>
      </c>
    </row>
    <row r="346" spans="1:10" ht="15" customHeight="1" x14ac:dyDescent="0.2">
      <c r="A346" s="24">
        <v>2024</v>
      </c>
      <c r="B346" s="64" t="s">
        <v>99</v>
      </c>
      <c r="C346" s="65" t="s">
        <v>74</v>
      </c>
      <c r="D346" s="6" t="s">
        <v>80</v>
      </c>
      <c r="E346" s="68" t="s">
        <v>546</v>
      </c>
      <c r="F346" s="31">
        <v>8</v>
      </c>
      <c r="G346" s="66">
        <v>5</v>
      </c>
      <c r="H346" s="7" t="s">
        <v>102</v>
      </c>
      <c r="I346" s="5" t="s">
        <v>565</v>
      </c>
      <c r="J346" s="5"/>
    </row>
    <row r="347" spans="1:10" ht="15" customHeight="1" x14ac:dyDescent="0.2">
      <c r="A347" s="24">
        <v>2024</v>
      </c>
      <c r="B347" s="64" t="s">
        <v>99</v>
      </c>
      <c r="C347" s="65" t="s">
        <v>52</v>
      </c>
      <c r="D347" s="6" t="s">
        <v>84</v>
      </c>
      <c r="E347" s="68" t="s">
        <v>85</v>
      </c>
      <c r="F347" s="31">
        <v>6</v>
      </c>
      <c r="G347" s="66">
        <v>3</v>
      </c>
      <c r="H347" s="7" t="s">
        <v>488</v>
      </c>
      <c r="I347" s="5" t="s">
        <v>554</v>
      </c>
      <c r="J347" s="5" t="s">
        <v>555</v>
      </c>
    </row>
    <row r="348" spans="1:10" ht="15" customHeight="1" x14ac:dyDescent="0.2">
      <c r="A348" s="24">
        <v>2024</v>
      </c>
      <c r="B348" s="64" t="s">
        <v>99</v>
      </c>
      <c r="C348" s="65" t="s">
        <v>52</v>
      </c>
      <c r="D348" s="6" t="s">
        <v>84</v>
      </c>
      <c r="E348" s="68" t="s">
        <v>85</v>
      </c>
      <c r="F348" s="31">
        <v>6</v>
      </c>
      <c r="G348" s="66">
        <v>3</v>
      </c>
      <c r="H348" s="7" t="s">
        <v>103</v>
      </c>
      <c r="I348" s="5" t="s">
        <v>554</v>
      </c>
      <c r="J348" s="5" t="s">
        <v>555</v>
      </c>
    </row>
    <row r="349" spans="1:10" ht="15" customHeight="1" x14ac:dyDescent="0.2">
      <c r="A349" s="24">
        <v>2024</v>
      </c>
      <c r="B349" s="64" t="s">
        <v>99</v>
      </c>
      <c r="C349" s="65" t="s">
        <v>76</v>
      </c>
      <c r="D349" s="6" t="s">
        <v>93</v>
      </c>
      <c r="E349" s="68" t="s">
        <v>94</v>
      </c>
      <c r="F349" s="31">
        <v>6</v>
      </c>
      <c r="G349" s="66">
        <v>6</v>
      </c>
      <c r="H349" s="7" t="s">
        <v>105</v>
      </c>
      <c r="I349" s="5" t="s">
        <v>568</v>
      </c>
      <c r="J349" s="5" t="s">
        <v>569</v>
      </c>
    </row>
    <row r="350" spans="1:10" ht="15" customHeight="1" x14ac:dyDescent="0.2">
      <c r="A350" s="24">
        <v>2024</v>
      </c>
      <c r="B350" s="64" t="s">
        <v>99</v>
      </c>
      <c r="C350" s="65" t="s">
        <v>71</v>
      </c>
      <c r="D350" s="6" t="s">
        <v>261</v>
      </c>
      <c r="E350" s="68" t="s">
        <v>96</v>
      </c>
      <c r="F350" s="31">
        <v>3</v>
      </c>
      <c r="G350" s="66">
        <v>3</v>
      </c>
      <c r="H350" s="7" t="s">
        <v>96</v>
      </c>
      <c r="I350" s="5" t="s">
        <v>265</v>
      </c>
      <c r="J350" s="5" t="s">
        <v>264</v>
      </c>
    </row>
    <row r="351" spans="1:10" ht="15" customHeight="1" x14ac:dyDescent="0.2">
      <c r="A351" s="24">
        <v>2024</v>
      </c>
      <c r="B351" s="64" t="s">
        <v>99</v>
      </c>
      <c r="C351" s="65" t="s">
        <v>73</v>
      </c>
      <c r="D351" s="6" t="s">
        <v>15</v>
      </c>
      <c r="E351" s="68" t="s">
        <v>16</v>
      </c>
      <c r="F351" s="31">
        <v>12</v>
      </c>
      <c r="G351" s="66">
        <v>5</v>
      </c>
      <c r="H351" s="7" t="s">
        <v>100</v>
      </c>
      <c r="I351" s="5" t="s">
        <v>570</v>
      </c>
      <c r="J351" s="5" t="s">
        <v>571</v>
      </c>
    </row>
    <row r="352" spans="1:10" ht="15" customHeight="1" x14ac:dyDescent="0.2">
      <c r="A352" s="24">
        <v>2024</v>
      </c>
      <c r="B352" s="64" t="s">
        <v>99</v>
      </c>
      <c r="C352" s="65" t="s">
        <v>74</v>
      </c>
      <c r="D352" s="6" t="s">
        <v>82</v>
      </c>
      <c r="E352" s="68" t="s">
        <v>547</v>
      </c>
      <c r="F352" s="31">
        <v>6</v>
      </c>
      <c r="G352" s="66">
        <v>3</v>
      </c>
      <c r="H352" s="7" t="s">
        <v>488</v>
      </c>
      <c r="I352" s="5" t="s">
        <v>566</v>
      </c>
      <c r="J352" s="5"/>
    </row>
    <row r="353" spans="1:10" ht="15" customHeight="1" x14ac:dyDescent="0.2">
      <c r="A353" s="24">
        <v>2024</v>
      </c>
      <c r="B353" s="64" t="s">
        <v>99</v>
      </c>
      <c r="C353" s="65" t="s">
        <v>75</v>
      </c>
      <c r="D353" s="6" t="s">
        <v>82</v>
      </c>
      <c r="E353" s="68" t="s">
        <v>547</v>
      </c>
      <c r="F353" s="31">
        <v>8</v>
      </c>
      <c r="G353" s="66">
        <v>3</v>
      </c>
      <c r="H353" s="7" t="s">
        <v>103</v>
      </c>
      <c r="I353" s="5" t="s">
        <v>567</v>
      </c>
      <c r="J353" s="5"/>
    </row>
    <row r="354" spans="1:10" ht="15" customHeight="1" x14ac:dyDescent="0.2">
      <c r="A354" s="24">
        <v>2024</v>
      </c>
      <c r="B354" s="64" t="s">
        <v>99</v>
      </c>
      <c r="C354" s="65" t="s">
        <v>58</v>
      </c>
      <c r="D354" s="6" t="s">
        <v>548</v>
      </c>
      <c r="E354" s="68" t="s">
        <v>549</v>
      </c>
      <c r="F354" s="31">
        <v>2</v>
      </c>
      <c r="G354" s="66">
        <v>2.4</v>
      </c>
      <c r="H354" s="7" t="s">
        <v>103</v>
      </c>
      <c r="I354" s="5" t="s">
        <v>575</v>
      </c>
      <c r="J354" s="5"/>
    </row>
    <row r="355" spans="1:10" ht="15" customHeight="1" x14ac:dyDescent="0.2">
      <c r="A355" s="24">
        <v>2024</v>
      </c>
      <c r="B355" s="64" t="s">
        <v>182</v>
      </c>
      <c r="C355" s="65" t="s">
        <v>58</v>
      </c>
      <c r="D355" s="6" t="s">
        <v>86</v>
      </c>
      <c r="E355" s="68" t="s">
        <v>87</v>
      </c>
      <c r="F355" s="31">
        <v>1</v>
      </c>
      <c r="G355" s="66">
        <v>1</v>
      </c>
      <c r="H355" s="7" t="s">
        <v>161</v>
      </c>
      <c r="I355" s="5" t="s">
        <v>628</v>
      </c>
      <c r="J355" s="5" t="s">
        <v>574</v>
      </c>
    </row>
    <row r="356" spans="1:10" ht="15" customHeight="1" x14ac:dyDescent="0.2">
      <c r="A356" s="24">
        <v>2024</v>
      </c>
      <c r="B356" s="64" t="s">
        <v>182</v>
      </c>
      <c r="C356" s="65" t="s">
        <v>58</v>
      </c>
      <c r="D356" s="6" t="s">
        <v>428</v>
      </c>
      <c r="E356" s="68" t="s">
        <v>46</v>
      </c>
      <c r="F356" s="31">
        <v>2</v>
      </c>
      <c r="G356" s="66">
        <v>2</v>
      </c>
      <c r="H356" s="7" t="s">
        <v>629</v>
      </c>
      <c r="I356" s="5" t="s">
        <v>630</v>
      </c>
      <c r="J356" s="5" t="s">
        <v>574</v>
      </c>
    </row>
    <row r="357" spans="1:10" ht="15" customHeight="1" x14ac:dyDescent="0.2">
      <c r="A357" s="24">
        <v>2024</v>
      </c>
      <c r="B357" s="64" t="s">
        <v>182</v>
      </c>
      <c r="C357" s="65" t="s">
        <v>134</v>
      </c>
      <c r="D357" s="6" t="s">
        <v>632</v>
      </c>
      <c r="E357" s="68" t="s">
        <v>579</v>
      </c>
      <c r="F357" s="31">
        <v>1</v>
      </c>
      <c r="G357" s="66">
        <v>1</v>
      </c>
      <c r="H357" s="7" t="s">
        <v>588</v>
      </c>
      <c r="I357" s="5" t="s">
        <v>589</v>
      </c>
      <c r="J357" s="5"/>
    </row>
    <row r="358" spans="1:10" ht="15" customHeight="1" x14ac:dyDescent="0.2">
      <c r="A358" s="24">
        <v>2024</v>
      </c>
      <c r="B358" s="64" t="s">
        <v>182</v>
      </c>
      <c r="C358" s="65" t="s">
        <v>134</v>
      </c>
      <c r="D358" s="6" t="s">
        <v>211</v>
      </c>
      <c r="E358" s="68" t="s">
        <v>155</v>
      </c>
      <c r="F358" s="31">
        <v>1</v>
      </c>
      <c r="G358" s="66">
        <v>1</v>
      </c>
      <c r="H358" s="7" t="s">
        <v>378</v>
      </c>
      <c r="I358" s="5" t="s">
        <v>590</v>
      </c>
      <c r="J358" s="5" t="s">
        <v>591</v>
      </c>
    </row>
    <row r="359" spans="1:10" ht="15" customHeight="1" x14ac:dyDescent="0.2">
      <c r="A359" s="24">
        <v>2024</v>
      </c>
      <c r="B359" s="64" t="s">
        <v>182</v>
      </c>
      <c r="C359" s="65" t="s">
        <v>134</v>
      </c>
      <c r="D359" s="6" t="s">
        <v>211</v>
      </c>
      <c r="E359" s="68" t="s">
        <v>157</v>
      </c>
      <c r="F359" s="31">
        <v>2</v>
      </c>
      <c r="G359" s="66">
        <v>2</v>
      </c>
      <c r="H359" s="7" t="s">
        <v>378</v>
      </c>
      <c r="I359" s="5" t="s">
        <v>592</v>
      </c>
      <c r="J359" s="5" t="s">
        <v>593</v>
      </c>
    </row>
    <row r="360" spans="1:10" ht="15" customHeight="1" x14ac:dyDescent="0.2">
      <c r="A360" s="24">
        <v>2024</v>
      </c>
      <c r="B360" s="64" t="s">
        <v>182</v>
      </c>
      <c r="C360" s="65" t="s">
        <v>134</v>
      </c>
      <c r="D360" s="6" t="s">
        <v>211</v>
      </c>
      <c r="E360" s="68" t="s">
        <v>580</v>
      </c>
      <c r="F360" s="31">
        <v>2</v>
      </c>
      <c r="G360" s="66">
        <v>2</v>
      </c>
      <c r="H360" s="7" t="s">
        <v>378</v>
      </c>
      <c r="I360" s="5" t="s">
        <v>594</v>
      </c>
      <c r="J360" s="5" t="s">
        <v>595</v>
      </c>
    </row>
    <row r="361" spans="1:10" ht="15" customHeight="1" x14ac:dyDescent="0.2">
      <c r="A361" s="24">
        <v>2024</v>
      </c>
      <c r="B361" s="64" t="s">
        <v>182</v>
      </c>
      <c r="C361" s="65" t="s">
        <v>134</v>
      </c>
      <c r="D361" s="6" t="s">
        <v>290</v>
      </c>
      <c r="E361" s="68" t="s">
        <v>581</v>
      </c>
      <c r="F361" s="31">
        <v>1</v>
      </c>
      <c r="G361" s="66">
        <v>1</v>
      </c>
      <c r="H361" s="7" t="s">
        <v>281</v>
      </c>
      <c r="I361" s="5" t="s">
        <v>596</v>
      </c>
      <c r="J361" s="5"/>
    </row>
    <row r="362" spans="1:10" ht="15" customHeight="1" x14ac:dyDescent="0.2">
      <c r="A362" s="24">
        <v>2024</v>
      </c>
      <c r="B362" s="64" t="s">
        <v>182</v>
      </c>
      <c r="C362" s="65" t="s">
        <v>56</v>
      </c>
      <c r="D362" s="6" t="s">
        <v>206</v>
      </c>
      <c r="E362" s="68" t="s">
        <v>517</v>
      </c>
      <c r="F362" s="31">
        <v>1</v>
      </c>
      <c r="G362" s="66">
        <v>1</v>
      </c>
      <c r="H362" s="7" t="s">
        <v>603</v>
      </c>
      <c r="I362" s="5" t="s">
        <v>604</v>
      </c>
      <c r="J362" s="5"/>
    </row>
    <row r="363" spans="1:10" ht="15" customHeight="1" x14ac:dyDescent="0.2">
      <c r="A363" s="24">
        <v>2024</v>
      </c>
      <c r="B363" s="64" t="s">
        <v>182</v>
      </c>
      <c r="C363" s="65" t="s">
        <v>292</v>
      </c>
      <c r="D363" s="6" t="s">
        <v>298</v>
      </c>
      <c r="E363" s="68" t="s">
        <v>296</v>
      </c>
      <c r="F363" s="31">
        <v>12</v>
      </c>
      <c r="G363" s="66">
        <v>12</v>
      </c>
      <c r="H363" s="7" t="s">
        <v>296</v>
      </c>
      <c r="I363" s="5" t="s">
        <v>297</v>
      </c>
      <c r="J363" s="5"/>
    </row>
    <row r="364" spans="1:10" ht="15" customHeight="1" x14ac:dyDescent="0.2">
      <c r="A364" s="24">
        <v>2024</v>
      </c>
      <c r="B364" s="64" t="s">
        <v>182</v>
      </c>
      <c r="C364" s="65" t="s">
        <v>74</v>
      </c>
      <c r="D364" s="6" t="s">
        <v>543</v>
      </c>
      <c r="E364" s="68" t="s">
        <v>544</v>
      </c>
      <c r="F364" s="31">
        <v>4</v>
      </c>
      <c r="G364" s="66">
        <v>4</v>
      </c>
      <c r="H364" s="7" t="s">
        <v>600</v>
      </c>
      <c r="I364" s="5" t="s">
        <v>601</v>
      </c>
      <c r="J364" s="5" t="s">
        <v>602</v>
      </c>
    </row>
    <row r="365" spans="1:10" ht="15" customHeight="1" x14ac:dyDescent="0.2">
      <c r="A365" s="24">
        <v>2024</v>
      </c>
      <c r="B365" s="64" t="s">
        <v>182</v>
      </c>
      <c r="C365" s="65" t="s">
        <v>53</v>
      </c>
      <c r="D365" s="6" t="s">
        <v>542</v>
      </c>
      <c r="E365" s="68" t="s">
        <v>98</v>
      </c>
      <c r="F365" s="31">
        <v>3</v>
      </c>
      <c r="G365" s="66">
        <v>3</v>
      </c>
      <c r="H365" s="7" t="s">
        <v>371</v>
      </c>
      <c r="I365" s="5" t="s">
        <v>599</v>
      </c>
      <c r="J365" s="5"/>
    </row>
    <row r="366" spans="1:10" ht="15" customHeight="1" x14ac:dyDescent="0.2">
      <c r="A366" s="24">
        <v>2024</v>
      </c>
      <c r="B366" s="64" t="s">
        <v>182</v>
      </c>
      <c r="C366" s="65" t="s">
        <v>52</v>
      </c>
      <c r="D366" s="6" t="s">
        <v>541</v>
      </c>
      <c r="E366" s="68" t="s">
        <v>13</v>
      </c>
      <c r="F366" s="31">
        <v>6</v>
      </c>
      <c r="G366" s="66">
        <v>6</v>
      </c>
      <c r="H366" s="7" t="s">
        <v>597</v>
      </c>
      <c r="I366" s="5" t="s">
        <v>598</v>
      </c>
      <c r="J366" s="5"/>
    </row>
    <row r="367" spans="1:10" ht="15" customHeight="1" x14ac:dyDescent="0.2">
      <c r="A367" s="24">
        <v>2024</v>
      </c>
      <c r="B367" s="64" t="s">
        <v>182</v>
      </c>
      <c r="C367" s="65" t="s">
        <v>58</v>
      </c>
      <c r="D367" s="6" t="s">
        <v>30</v>
      </c>
      <c r="E367" s="68" t="s">
        <v>493</v>
      </c>
      <c r="F367" s="31">
        <v>2</v>
      </c>
      <c r="G367" s="66">
        <v>2</v>
      </c>
      <c r="H367" s="7" t="s">
        <v>629</v>
      </c>
      <c r="I367" s="5" t="s">
        <v>631</v>
      </c>
      <c r="J367" s="5"/>
    </row>
    <row r="368" spans="1:10" ht="15" customHeight="1" x14ac:dyDescent="0.2">
      <c r="A368" s="24">
        <v>2024</v>
      </c>
      <c r="B368" s="64" t="s">
        <v>182</v>
      </c>
      <c r="C368" s="65" t="s">
        <v>183</v>
      </c>
      <c r="D368" s="6" t="s">
        <v>192</v>
      </c>
      <c r="E368" s="68" t="s">
        <v>584</v>
      </c>
      <c r="F368" s="31">
        <v>4</v>
      </c>
      <c r="G368" s="66">
        <v>4</v>
      </c>
      <c r="H368" s="7" t="s">
        <v>611</v>
      </c>
      <c r="I368" s="5" t="s">
        <v>612</v>
      </c>
      <c r="J368" s="5"/>
    </row>
    <row r="369" spans="1:10" ht="15" customHeight="1" x14ac:dyDescent="0.2">
      <c r="A369" s="24">
        <v>2024</v>
      </c>
      <c r="B369" s="64" t="s">
        <v>182</v>
      </c>
      <c r="C369" s="65" t="s">
        <v>183</v>
      </c>
      <c r="D369" s="6" t="s">
        <v>192</v>
      </c>
      <c r="E369" s="68" t="s">
        <v>585</v>
      </c>
      <c r="F369" s="31">
        <v>2</v>
      </c>
      <c r="G369" s="66">
        <v>2</v>
      </c>
      <c r="H369" s="7" t="s">
        <v>613</v>
      </c>
      <c r="I369" s="5" t="s">
        <v>614</v>
      </c>
      <c r="J369" s="5"/>
    </row>
    <row r="370" spans="1:10" ht="15" customHeight="1" x14ac:dyDescent="0.2">
      <c r="A370" s="24">
        <v>2024</v>
      </c>
      <c r="B370" s="64" t="s">
        <v>182</v>
      </c>
      <c r="C370" s="65" t="s">
        <v>183</v>
      </c>
      <c r="D370" s="6" t="s">
        <v>192</v>
      </c>
      <c r="E370" s="68" t="s">
        <v>585</v>
      </c>
      <c r="F370" s="31">
        <v>6</v>
      </c>
      <c r="G370" s="66">
        <v>6</v>
      </c>
      <c r="H370" s="7" t="s">
        <v>615</v>
      </c>
      <c r="I370" s="5" t="s">
        <v>616</v>
      </c>
      <c r="J370" s="5"/>
    </row>
    <row r="371" spans="1:10" ht="15" customHeight="1" x14ac:dyDescent="0.2">
      <c r="A371" s="24">
        <v>2024</v>
      </c>
      <c r="B371" s="64" t="s">
        <v>182</v>
      </c>
      <c r="C371" s="65" t="s">
        <v>183</v>
      </c>
      <c r="D371" s="6" t="s">
        <v>192</v>
      </c>
      <c r="E371" s="68" t="s">
        <v>258</v>
      </c>
      <c r="F371" s="31">
        <v>2</v>
      </c>
      <c r="G371" s="66">
        <v>2</v>
      </c>
      <c r="H371" s="7" t="s">
        <v>617</v>
      </c>
      <c r="I371" s="5" t="s">
        <v>618</v>
      </c>
      <c r="J371" s="5"/>
    </row>
    <row r="372" spans="1:10" ht="15" customHeight="1" x14ac:dyDescent="0.2">
      <c r="A372" s="24">
        <v>2024</v>
      </c>
      <c r="B372" s="64" t="s">
        <v>182</v>
      </c>
      <c r="C372" s="65" t="s">
        <v>183</v>
      </c>
      <c r="D372" s="6" t="s">
        <v>192</v>
      </c>
      <c r="E372" s="68" t="s">
        <v>586</v>
      </c>
      <c r="F372" s="31">
        <v>12</v>
      </c>
      <c r="G372" s="66">
        <v>12</v>
      </c>
      <c r="H372" s="7" t="s">
        <v>619</v>
      </c>
      <c r="I372" s="5" t="s">
        <v>620</v>
      </c>
      <c r="J372" s="5"/>
    </row>
    <row r="373" spans="1:10" ht="15" customHeight="1" x14ac:dyDescent="0.2">
      <c r="A373" s="24">
        <v>2024</v>
      </c>
      <c r="B373" s="64" t="s">
        <v>182</v>
      </c>
      <c r="C373" s="65" t="s">
        <v>183</v>
      </c>
      <c r="D373" s="6" t="s">
        <v>192</v>
      </c>
      <c r="E373" s="68" t="s">
        <v>258</v>
      </c>
      <c r="F373" s="31">
        <v>6</v>
      </c>
      <c r="G373" s="66">
        <v>6</v>
      </c>
      <c r="H373" s="7" t="s">
        <v>621</v>
      </c>
      <c r="I373" s="5" t="s">
        <v>622</v>
      </c>
      <c r="J373" s="5" t="s">
        <v>623</v>
      </c>
    </row>
    <row r="374" spans="1:10" ht="15" customHeight="1" x14ac:dyDescent="0.2">
      <c r="A374" s="24">
        <v>2024</v>
      </c>
      <c r="B374" s="64" t="s">
        <v>182</v>
      </c>
      <c r="C374" s="65" t="s">
        <v>183</v>
      </c>
      <c r="D374" s="6" t="s">
        <v>192</v>
      </c>
      <c r="E374" s="68" t="s">
        <v>258</v>
      </c>
      <c r="F374" s="31">
        <v>6</v>
      </c>
      <c r="G374" s="66">
        <v>6</v>
      </c>
      <c r="H374" s="7" t="s">
        <v>624</v>
      </c>
      <c r="I374" s="5" t="s">
        <v>625</v>
      </c>
      <c r="J374" s="5" t="s">
        <v>623</v>
      </c>
    </row>
    <row r="375" spans="1:10" ht="15" customHeight="1" x14ac:dyDescent="0.2">
      <c r="A375" s="24">
        <v>2024</v>
      </c>
      <c r="B375" s="64" t="s">
        <v>182</v>
      </c>
      <c r="C375" s="65" t="s">
        <v>183</v>
      </c>
      <c r="D375" s="6" t="s">
        <v>192</v>
      </c>
      <c r="E375" s="68" t="s">
        <v>258</v>
      </c>
      <c r="F375" s="31">
        <v>3</v>
      </c>
      <c r="G375" s="66">
        <v>3</v>
      </c>
      <c r="H375" s="7" t="s">
        <v>626</v>
      </c>
      <c r="I375" s="5" t="s">
        <v>627</v>
      </c>
      <c r="J375" s="5" t="s">
        <v>623</v>
      </c>
    </row>
    <row r="376" spans="1:10" ht="15" customHeight="1" x14ac:dyDescent="0.2">
      <c r="A376" s="24">
        <v>2024</v>
      </c>
      <c r="B376" s="64" t="s">
        <v>182</v>
      </c>
      <c r="C376" s="65" t="s">
        <v>73</v>
      </c>
      <c r="D376" s="6" t="s">
        <v>464</v>
      </c>
      <c r="E376" s="68" t="s">
        <v>583</v>
      </c>
      <c r="F376" s="31">
        <v>4</v>
      </c>
      <c r="G376" s="66">
        <v>4</v>
      </c>
      <c r="H376" s="7" t="s">
        <v>608</v>
      </c>
      <c r="I376" s="5" t="s">
        <v>609</v>
      </c>
      <c r="J376" s="5" t="s">
        <v>610</v>
      </c>
    </row>
    <row r="377" spans="1:10" ht="15" customHeight="1" x14ac:dyDescent="0.2">
      <c r="A377" s="24">
        <v>2024</v>
      </c>
      <c r="B377" s="64" t="s">
        <v>182</v>
      </c>
      <c r="C377" s="65" t="s">
        <v>292</v>
      </c>
      <c r="D377" s="6" t="s">
        <v>303</v>
      </c>
      <c r="E377" s="68"/>
      <c r="F377" s="31">
        <v>6</v>
      </c>
      <c r="G377" s="66">
        <v>15</v>
      </c>
      <c r="H377" s="7" t="s">
        <v>587</v>
      </c>
      <c r="I377" s="5" t="s">
        <v>294</v>
      </c>
      <c r="J377" s="5" t="s">
        <v>295</v>
      </c>
    </row>
    <row r="378" spans="1:10" ht="15" customHeight="1" x14ac:dyDescent="0.2">
      <c r="A378" s="24">
        <v>2024</v>
      </c>
      <c r="B378" s="64" t="s">
        <v>182</v>
      </c>
      <c r="C378" s="65" t="s">
        <v>57</v>
      </c>
      <c r="D378" s="6" t="s">
        <v>93</v>
      </c>
      <c r="E378" s="68" t="s">
        <v>23</v>
      </c>
      <c r="F378" s="31">
        <v>6</v>
      </c>
      <c r="G378" s="66">
        <v>6</v>
      </c>
      <c r="H378" s="7" t="s">
        <v>605</v>
      </c>
      <c r="I378" s="5" t="s">
        <v>606</v>
      </c>
      <c r="J378" s="5" t="s">
        <v>607</v>
      </c>
    </row>
    <row r="379" spans="1:10" ht="15" customHeight="1" x14ac:dyDescent="0.2">
      <c r="A379" s="24">
        <v>2024</v>
      </c>
      <c r="B379" s="64" t="s">
        <v>182</v>
      </c>
      <c r="C379" s="65" t="s">
        <v>71</v>
      </c>
      <c r="D379" s="6" t="s">
        <v>261</v>
      </c>
      <c r="E379" s="68" t="s">
        <v>262</v>
      </c>
      <c r="F379" s="31">
        <v>3</v>
      </c>
      <c r="G379" s="66">
        <v>3</v>
      </c>
      <c r="H379" s="7" t="s">
        <v>262</v>
      </c>
      <c r="I379" s="5" t="s">
        <v>265</v>
      </c>
      <c r="J379" s="5" t="s">
        <v>264</v>
      </c>
    </row>
    <row r="380" spans="1:10" ht="15" customHeight="1" x14ac:dyDescent="0.2">
      <c r="A380" s="24">
        <v>2024</v>
      </c>
      <c r="B380" s="64" t="s">
        <v>182</v>
      </c>
      <c r="C380" s="65" t="s">
        <v>56</v>
      </c>
      <c r="D380" s="6" t="s">
        <v>425</v>
      </c>
      <c r="E380" s="68" t="s">
        <v>582</v>
      </c>
      <c r="F380" s="31">
        <v>3</v>
      </c>
      <c r="G380" s="66">
        <v>3</v>
      </c>
      <c r="H380" s="7" t="s">
        <v>603</v>
      </c>
      <c r="I380" s="5" t="s">
        <v>604</v>
      </c>
      <c r="J380" s="5"/>
    </row>
    <row r="381" spans="1:10" ht="15" customHeight="1" x14ac:dyDescent="0.2">
      <c r="A381" s="24">
        <v>2024</v>
      </c>
      <c r="B381" s="64" t="s">
        <v>182</v>
      </c>
      <c r="C381" s="65" t="s">
        <v>56</v>
      </c>
      <c r="D381" s="6" t="s">
        <v>518</v>
      </c>
      <c r="E381" s="68" t="s">
        <v>222</v>
      </c>
      <c r="F381" s="31">
        <v>3</v>
      </c>
      <c r="G381" s="66">
        <v>3</v>
      </c>
      <c r="H381" s="7" t="s">
        <v>603</v>
      </c>
      <c r="I381" s="5" t="s">
        <v>604</v>
      </c>
      <c r="J381" s="5"/>
    </row>
    <row r="382" spans="1:10" ht="15" customHeight="1" x14ac:dyDescent="0.2">
      <c r="A382" s="24">
        <v>2024</v>
      </c>
      <c r="B382" s="69" t="s">
        <v>72</v>
      </c>
      <c r="C382" s="11" t="s">
        <v>292</v>
      </c>
      <c r="D382" s="6" t="s">
        <v>332</v>
      </c>
      <c r="E382" s="21" t="s">
        <v>8</v>
      </c>
      <c r="F382" s="29">
        <v>12</v>
      </c>
      <c r="G382" s="25">
        <v>12</v>
      </c>
      <c r="H382" s="7" t="s">
        <v>494</v>
      </c>
      <c r="I382" s="5" t="s">
        <v>5</v>
      </c>
      <c r="J382" s="5" t="s">
        <v>495</v>
      </c>
    </row>
    <row r="383" spans="1:10" ht="15" customHeight="1" x14ac:dyDescent="0.2">
      <c r="A383" s="24">
        <v>2024</v>
      </c>
      <c r="B383" s="69" t="s">
        <v>72</v>
      </c>
      <c r="C383" s="11" t="s">
        <v>55</v>
      </c>
      <c r="D383" s="6" t="s">
        <v>195</v>
      </c>
      <c r="E383" s="21" t="s">
        <v>49</v>
      </c>
      <c r="F383" s="29">
        <v>12</v>
      </c>
      <c r="G383" s="25">
        <v>12</v>
      </c>
      <c r="H383" s="7" t="s">
        <v>38</v>
      </c>
      <c r="I383" s="5" t="s">
        <v>496</v>
      </c>
      <c r="J383" s="5" t="s">
        <v>497</v>
      </c>
    </row>
    <row r="384" spans="1:10" ht="15" customHeight="1" x14ac:dyDescent="0.2">
      <c r="A384" s="24">
        <v>2024</v>
      </c>
      <c r="B384" s="69" t="s">
        <v>72</v>
      </c>
      <c r="C384" s="11" t="s">
        <v>73</v>
      </c>
      <c r="D384" s="6" t="s">
        <v>91</v>
      </c>
      <c r="E384" s="21" t="s">
        <v>36</v>
      </c>
      <c r="F384" s="29">
        <v>12</v>
      </c>
      <c r="G384" s="25">
        <v>12</v>
      </c>
      <c r="H384" s="7" t="s">
        <v>498</v>
      </c>
      <c r="I384" s="5" t="s">
        <v>499</v>
      </c>
      <c r="J384" s="5" t="s">
        <v>500</v>
      </c>
    </row>
    <row r="385" spans="1:10" ht="15" customHeight="1" x14ac:dyDescent="0.2">
      <c r="A385" s="24">
        <v>2024</v>
      </c>
      <c r="B385" s="69" t="s">
        <v>72</v>
      </c>
      <c r="C385" s="11" t="s">
        <v>59</v>
      </c>
      <c r="D385" s="6" t="s">
        <v>91</v>
      </c>
      <c r="E385" s="21" t="s">
        <v>36</v>
      </c>
      <c r="F385" s="29">
        <v>5</v>
      </c>
      <c r="G385" s="25">
        <v>5</v>
      </c>
      <c r="H385" s="7" t="s">
        <v>501</v>
      </c>
      <c r="I385" s="5" t="s">
        <v>502</v>
      </c>
      <c r="J385" s="5" t="s">
        <v>503</v>
      </c>
    </row>
    <row r="386" spans="1:10" ht="15" customHeight="1" x14ac:dyDescent="0.2">
      <c r="A386" s="24">
        <v>2024</v>
      </c>
      <c r="B386" s="69" t="s">
        <v>72</v>
      </c>
      <c r="C386" s="11" t="s">
        <v>54</v>
      </c>
      <c r="D386" s="6" t="s">
        <v>20</v>
      </c>
      <c r="E386" s="21" t="s">
        <v>21</v>
      </c>
      <c r="F386" s="29">
        <v>6</v>
      </c>
      <c r="G386" s="25">
        <v>6</v>
      </c>
      <c r="H386" s="7" t="s">
        <v>504</v>
      </c>
      <c r="I386" s="5" t="s">
        <v>22</v>
      </c>
      <c r="J386" s="5" t="s">
        <v>505</v>
      </c>
    </row>
    <row r="387" spans="1:10" ht="15" customHeight="1" x14ac:dyDescent="0.2">
      <c r="A387" s="24">
        <v>2024</v>
      </c>
      <c r="B387" s="69" t="s">
        <v>72</v>
      </c>
      <c r="C387" s="11" t="s">
        <v>52</v>
      </c>
      <c r="D387" s="6" t="s">
        <v>97</v>
      </c>
      <c r="E387" s="21" t="s">
        <v>13</v>
      </c>
      <c r="F387" s="29">
        <v>6</v>
      </c>
      <c r="G387" s="25">
        <v>3</v>
      </c>
      <c r="H387" s="7" t="s">
        <v>4</v>
      </c>
      <c r="I387" s="5" t="s">
        <v>506</v>
      </c>
      <c r="J387" s="5" t="s">
        <v>500</v>
      </c>
    </row>
    <row r="388" spans="1:10" ht="15" customHeight="1" x14ac:dyDescent="0.2">
      <c r="A388" s="24">
        <v>2024</v>
      </c>
      <c r="B388" s="69" t="s">
        <v>72</v>
      </c>
      <c r="C388" s="11" t="s">
        <v>58</v>
      </c>
      <c r="D388" s="6" t="s">
        <v>30</v>
      </c>
      <c r="E388" s="21" t="s">
        <v>493</v>
      </c>
      <c r="F388" s="29">
        <v>11</v>
      </c>
      <c r="G388" s="25">
        <v>11</v>
      </c>
      <c r="H388" s="7" t="s">
        <v>32</v>
      </c>
      <c r="I388" s="5" t="s">
        <v>507</v>
      </c>
      <c r="J388" s="5" t="s">
        <v>500</v>
      </c>
    </row>
    <row r="389" spans="1:10" ht="15" customHeight="1" x14ac:dyDescent="0.2">
      <c r="A389" s="24">
        <v>2024</v>
      </c>
      <c r="B389" s="69" t="s">
        <v>72</v>
      </c>
      <c r="C389" s="11" t="s">
        <v>58</v>
      </c>
      <c r="D389" s="6" t="s">
        <v>30</v>
      </c>
      <c r="E389" s="21" t="s">
        <v>493</v>
      </c>
      <c r="F389" s="29">
        <v>1</v>
      </c>
      <c r="G389" s="25">
        <v>1</v>
      </c>
      <c r="H389" s="7" t="s">
        <v>32</v>
      </c>
      <c r="I389" s="5" t="s">
        <v>508</v>
      </c>
      <c r="J389" s="5" t="s">
        <v>505</v>
      </c>
    </row>
    <row r="390" spans="1:10" ht="15" customHeight="1" x14ac:dyDescent="0.2">
      <c r="A390" s="24">
        <v>2024</v>
      </c>
      <c r="B390" s="69" t="s">
        <v>72</v>
      </c>
      <c r="C390" s="11" t="s">
        <v>57</v>
      </c>
      <c r="D390" s="6" t="s">
        <v>93</v>
      </c>
      <c r="E390" s="21" t="s">
        <v>23</v>
      </c>
      <c r="F390" s="29">
        <v>12</v>
      </c>
      <c r="G390" s="25">
        <v>12</v>
      </c>
      <c r="H390" s="7" t="s">
        <v>25</v>
      </c>
      <c r="I390" s="5" t="s">
        <v>509</v>
      </c>
      <c r="J390" s="5" t="s">
        <v>500</v>
      </c>
    </row>
    <row r="391" spans="1:10" ht="15" customHeight="1" x14ac:dyDescent="0.2">
      <c r="A391" s="24">
        <v>2024</v>
      </c>
      <c r="B391" s="69" t="s">
        <v>72</v>
      </c>
      <c r="C391" s="11" t="s">
        <v>71</v>
      </c>
      <c r="D391" s="6" t="s">
        <v>261</v>
      </c>
      <c r="E391" s="21" t="s">
        <v>60</v>
      </c>
      <c r="F391" s="29">
        <v>3</v>
      </c>
      <c r="G391" s="25">
        <v>3</v>
      </c>
      <c r="H391" s="7" t="s">
        <v>510</v>
      </c>
      <c r="I391" s="5" t="s">
        <v>511</v>
      </c>
      <c r="J391" s="5" t="s">
        <v>512</v>
      </c>
    </row>
    <row r="392" spans="1:10" ht="15" customHeight="1" x14ac:dyDescent="0.2">
      <c r="A392" s="24">
        <v>2024</v>
      </c>
      <c r="B392" s="69" t="s">
        <v>72</v>
      </c>
      <c r="C392" s="65" t="s">
        <v>54</v>
      </c>
      <c r="D392" s="6" t="s">
        <v>17</v>
      </c>
      <c r="E392" s="68" t="s">
        <v>18</v>
      </c>
      <c r="F392" s="31">
        <v>7</v>
      </c>
      <c r="G392" s="66">
        <v>7</v>
      </c>
      <c r="H392" s="7" t="s">
        <v>501</v>
      </c>
      <c r="I392" s="5" t="s">
        <v>19</v>
      </c>
      <c r="J392" s="5" t="s">
        <v>503</v>
      </c>
    </row>
    <row r="393" spans="1:10" ht="15" customHeight="1" x14ac:dyDescent="0.2">
      <c r="A393" s="24">
        <v>2024</v>
      </c>
      <c r="B393" s="69" t="s">
        <v>72</v>
      </c>
      <c r="C393" s="65" t="s">
        <v>185</v>
      </c>
      <c r="D393" s="6" t="s">
        <v>6</v>
      </c>
      <c r="E393" s="68" t="s">
        <v>7</v>
      </c>
      <c r="F393" s="31">
        <v>6</v>
      </c>
      <c r="G393" s="66">
        <v>9</v>
      </c>
      <c r="H393" s="7" t="s">
        <v>513</v>
      </c>
      <c r="I393" s="5" t="s">
        <v>9</v>
      </c>
      <c r="J393" s="5" t="s">
        <v>505</v>
      </c>
    </row>
    <row r="394" spans="1:10" ht="15" customHeight="1" x14ac:dyDescent="0.2">
      <c r="A394" s="24">
        <v>2024</v>
      </c>
      <c r="B394" s="69" t="s">
        <v>72</v>
      </c>
      <c r="C394" s="11" t="s">
        <v>71</v>
      </c>
      <c r="D394" s="6" t="s">
        <v>492</v>
      </c>
      <c r="E394" s="68" t="s">
        <v>60</v>
      </c>
      <c r="F394" s="31">
        <v>3</v>
      </c>
      <c r="G394" s="66">
        <v>3</v>
      </c>
      <c r="H394" s="7" t="s">
        <v>513</v>
      </c>
      <c r="I394" s="5" t="s">
        <v>514</v>
      </c>
      <c r="J394" s="5" t="s">
        <v>515</v>
      </c>
    </row>
    <row r="395" spans="1:10" ht="15" customHeight="1" x14ac:dyDescent="0.2">
      <c r="A395" s="24">
        <v>2024</v>
      </c>
      <c r="B395" s="64" t="s">
        <v>194</v>
      </c>
      <c r="C395" s="65" t="s">
        <v>183</v>
      </c>
      <c r="D395" s="6" t="s">
        <v>211</v>
      </c>
      <c r="E395" s="68" t="s">
        <v>638</v>
      </c>
      <c r="F395" s="31">
        <v>2</v>
      </c>
      <c r="G395" s="66">
        <v>2</v>
      </c>
      <c r="H395" s="7" t="s">
        <v>642</v>
      </c>
      <c r="I395" s="5" t="s">
        <v>656</v>
      </c>
      <c r="J395" s="5" t="s">
        <v>657</v>
      </c>
    </row>
    <row r="396" spans="1:10" ht="15" customHeight="1" x14ac:dyDescent="0.2">
      <c r="A396" s="24">
        <v>2024</v>
      </c>
      <c r="B396" s="64" t="s">
        <v>194</v>
      </c>
      <c r="C396" s="65" t="s">
        <v>76</v>
      </c>
      <c r="D396" s="6" t="s">
        <v>191</v>
      </c>
      <c r="E396" s="68" t="s">
        <v>226</v>
      </c>
      <c r="F396" s="31">
        <v>4</v>
      </c>
      <c r="G396" s="66">
        <v>4</v>
      </c>
      <c r="H396" s="7" t="s">
        <v>474</v>
      </c>
      <c r="I396" s="5" t="s">
        <v>651</v>
      </c>
      <c r="J396" s="5"/>
    </row>
    <row r="397" spans="1:10" ht="15" customHeight="1" x14ac:dyDescent="0.2">
      <c r="A397" s="24">
        <v>2024</v>
      </c>
      <c r="B397" s="64" t="s">
        <v>194</v>
      </c>
      <c r="C397" s="65" t="s">
        <v>76</v>
      </c>
      <c r="D397" s="6" t="s">
        <v>191</v>
      </c>
      <c r="E397" s="68" t="s">
        <v>226</v>
      </c>
      <c r="F397" s="31">
        <v>4</v>
      </c>
      <c r="G397" s="66">
        <v>4</v>
      </c>
      <c r="H397" s="7" t="s">
        <v>479</v>
      </c>
      <c r="I397" s="5" t="s">
        <v>652</v>
      </c>
      <c r="J397" s="5" t="s">
        <v>653</v>
      </c>
    </row>
    <row r="398" spans="1:10" ht="15" customHeight="1" x14ac:dyDescent="0.2">
      <c r="A398" s="24">
        <v>2024</v>
      </c>
      <c r="B398" s="64" t="s">
        <v>194</v>
      </c>
      <c r="C398" s="65" t="s">
        <v>55</v>
      </c>
      <c r="D398" s="6" t="s">
        <v>195</v>
      </c>
      <c r="E398" s="68"/>
      <c r="F398" s="31">
        <v>4</v>
      </c>
      <c r="G398" s="66">
        <v>4</v>
      </c>
      <c r="H398" s="7" t="s">
        <v>642</v>
      </c>
      <c r="I398" s="5" t="s">
        <v>665</v>
      </c>
      <c r="J398" s="5" t="s">
        <v>666</v>
      </c>
    </row>
    <row r="399" spans="1:10" ht="15" customHeight="1" x14ac:dyDescent="0.2">
      <c r="A399" s="24">
        <v>2024</v>
      </c>
      <c r="B399" s="64" t="s">
        <v>194</v>
      </c>
      <c r="C399" s="65" t="s">
        <v>55</v>
      </c>
      <c r="D399" s="6" t="s">
        <v>467</v>
      </c>
      <c r="E399" s="68"/>
      <c r="F399" s="31">
        <v>4</v>
      </c>
      <c r="G399" s="66">
        <v>12</v>
      </c>
      <c r="H399" s="7" t="s">
        <v>476</v>
      </c>
      <c r="I399" s="5" t="s">
        <v>663</v>
      </c>
      <c r="J399" s="5" t="s">
        <v>664</v>
      </c>
    </row>
    <row r="400" spans="1:10" ht="15" customHeight="1" x14ac:dyDescent="0.2">
      <c r="A400" s="24">
        <v>2024</v>
      </c>
      <c r="B400" s="64" t="s">
        <v>194</v>
      </c>
      <c r="C400" s="65" t="s">
        <v>54</v>
      </c>
      <c r="D400" s="6" t="s">
        <v>20</v>
      </c>
      <c r="E400" s="68"/>
      <c r="F400" s="31">
        <v>6</v>
      </c>
      <c r="G400" s="66">
        <v>6</v>
      </c>
      <c r="H400" s="7" t="s">
        <v>481</v>
      </c>
      <c r="I400" s="5" t="s">
        <v>667</v>
      </c>
      <c r="J400" s="5" t="s">
        <v>668</v>
      </c>
    </row>
    <row r="401" spans="1:10" ht="15" customHeight="1" x14ac:dyDescent="0.2">
      <c r="A401" s="24">
        <v>2024</v>
      </c>
      <c r="B401" s="64" t="s">
        <v>194</v>
      </c>
      <c r="C401" s="65" t="s">
        <v>52</v>
      </c>
      <c r="D401" s="6" t="s">
        <v>541</v>
      </c>
      <c r="E401" s="68" t="s">
        <v>13</v>
      </c>
      <c r="F401" s="31">
        <v>4</v>
      </c>
      <c r="G401" s="66">
        <v>4</v>
      </c>
      <c r="H401" s="7" t="s">
        <v>475</v>
      </c>
      <c r="I401" s="5" t="s">
        <v>645</v>
      </c>
      <c r="J401" s="5" t="s">
        <v>646</v>
      </c>
    </row>
    <row r="402" spans="1:10" ht="15" customHeight="1" x14ac:dyDescent="0.2">
      <c r="A402" s="24">
        <v>2024</v>
      </c>
      <c r="B402" s="64" t="s">
        <v>194</v>
      </c>
      <c r="C402" s="65" t="s">
        <v>52</v>
      </c>
      <c r="D402" s="6" t="s">
        <v>84</v>
      </c>
      <c r="E402" s="68" t="s">
        <v>85</v>
      </c>
      <c r="F402" s="31">
        <v>6</v>
      </c>
      <c r="G402" s="66">
        <v>6</v>
      </c>
      <c r="H402" s="7" t="s">
        <v>474</v>
      </c>
      <c r="I402" s="5" t="s">
        <v>647</v>
      </c>
      <c r="J402" s="5" t="s">
        <v>648</v>
      </c>
    </row>
    <row r="403" spans="1:10" ht="15" customHeight="1" x14ac:dyDescent="0.2">
      <c r="A403" s="24">
        <v>2024</v>
      </c>
      <c r="B403" s="64" t="s">
        <v>194</v>
      </c>
      <c r="C403" s="65" t="s">
        <v>54</v>
      </c>
      <c r="D403" s="6" t="s">
        <v>84</v>
      </c>
      <c r="E403" s="68" t="s">
        <v>85</v>
      </c>
      <c r="F403" s="31">
        <v>6</v>
      </c>
      <c r="G403" s="66">
        <v>6</v>
      </c>
      <c r="H403" s="7" t="s">
        <v>474</v>
      </c>
      <c r="I403" s="5" t="s">
        <v>647</v>
      </c>
      <c r="J403" s="5" t="s">
        <v>648</v>
      </c>
    </row>
    <row r="404" spans="1:10" ht="15" customHeight="1" x14ac:dyDescent="0.2">
      <c r="A404" s="24">
        <v>2024</v>
      </c>
      <c r="B404" s="64" t="s">
        <v>194</v>
      </c>
      <c r="C404" s="65" t="s">
        <v>183</v>
      </c>
      <c r="D404" s="6" t="s">
        <v>192</v>
      </c>
      <c r="E404" s="68" t="s">
        <v>639</v>
      </c>
      <c r="F404" s="31">
        <v>2</v>
      </c>
      <c r="G404" s="66">
        <v>2</v>
      </c>
      <c r="H404" s="7" t="s">
        <v>642</v>
      </c>
      <c r="I404" s="5" t="s">
        <v>204</v>
      </c>
      <c r="J404" s="5"/>
    </row>
    <row r="405" spans="1:10" ht="15" customHeight="1" x14ac:dyDescent="0.2">
      <c r="A405" s="24">
        <v>2024</v>
      </c>
      <c r="B405" s="64" t="s">
        <v>194</v>
      </c>
      <c r="C405" s="65" t="s">
        <v>183</v>
      </c>
      <c r="D405" s="6" t="s">
        <v>192</v>
      </c>
      <c r="E405" s="68" t="s">
        <v>639</v>
      </c>
      <c r="F405" s="31">
        <v>5</v>
      </c>
      <c r="G405" s="66">
        <v>7</v>
      </c>
      <c r="H405" s="7" t="s">
        <v>658</v>
      </c>
      <c r="I405" s="5" t="s">
        <v>659</v>
      </c>
      <c r="J405" s="5"/>
    </row>
    <row r="406" spans="1:10" ht="15" customHeight="1" x14ac:dyDescent="0.2">
      <c r="A406" s="24">
        <v>2024</v>
      </c>
      <c r="B406" s="64" t="s">
        <v>194</v>
      </c>
      <c r="C406" s="65" t="s">
        <v>183</v>
      </c>
      <c r="D406" s="6" t="s">
        <v>192</v>
      </c>
      <c r="E406" s="68" t="s">
        <v>639</v>
      </c>
      <c r="F406" s="31">
        <v>2</v>
      </c>
      <c r="G406" s="66">
        <v>2</v>
      </c>
      <c r="H406" s="7" t="s">
        <v>481</v>
      </c>
      <c r="I406" s="5" t="s">
        <v>660</v>
      </c>
      <c r="J406" s="5"/>
    </row>
    <row r="407" spans="1:10" ht="15" customHeight="1" x14ac:dyDescent="0.2">
      <c r="A407" s="24">
        <v>2024</v>
      </c>
      <c r="B407" s="64" t="s">
        <v>194</v>
      </c>
      <c r="C407" s="65" t="s">
        <v>640</v>
      </c>
      <c r="D407" s="6" t="s">
        <v>641</v>
      </c>
      <c r="E407" s="68" t="s">
        <v>150</v>
      </c>
      <c r="F407" s="31">
        <v>1</v>
      </c>
      <c r="G407" s="66">
        <v>1</v>
      </c>
      <c r="H407" s="7" t="s">
        <v>642</v>
      </c>
      <c r="I407" s="5" t="s">
        <v>661</v>
      </c>
      <c r="J407" s="5" t="s">
        <v>662</v>
      </c>
    </row>
    <row r="408" spans="1:10" ht="15" customHeight="1" x14ac:dyDescent="0.2">
      <c r="A408" s="24">
        <v>2024</v>
      </c>
      <c r="B408" s="64" t="s">
        <v>194</v>
      </c>
      <c r="C408" s="65" t="s">
        <v>71</v>
      </c>
      <c r="D408" s="6" t="s">
        <v>261</v>
      </c>
      <c r="E408" s="68" t="s">
        <v>263</v>
      </c>
      <c r="F408" s="31">
        <v>3</v>
      </c>
      <c r="G408" s="66">
        <v>3</v>
      </c>
      <c r="H408" s="7" t="s">
        <v>434</v>
      </c>
      <c r="I408" s="5" t="s">
        <v>265</v>
      </c>
      <c r="J408" s="5" t="s">
        <v>264</v>
      </c>
    </row>
    <row r="409" spans="1:10" ht="15" customHeight="1" x14ac:dyDescent="0.2">
      <c r="A409" s="24">
        <v>2024</v>
      </c>
      <c r="B409" s="64" t="s">
        <v>194</v>
      </c>
      <c r="C409" s="65" t="s">
        <v>56</v>
      </c>
      <c r="D409" s="6" t="s">
        <v>636</v>
      </c>
      <c r="E409" s="68" t="s">
        <v>68</v>
      </c>
      <c r="F409" s="31">
        <v>3</v>
      </c>
      <c r="G409" s="66">
        <v>3</v>
      </c>
      <c r="H409" s="7" t="s">
        <v>481</v>
      </c>
      <c r="I409" s="5" t="s">
        <v>649</v>
      </c>
      <c r="J409" s="5" t="s">
        <v>527</v>
      </c>
    </row>
    <row r="410" spans="1:10" ht="15" customHeight="1" x14ac:dyDescent="0.2">
      <c r="A410" s="24">
        <v>2024</v>
      </c>
      <c r="B410" s="64" t="s">
        <v>194</v>
      </c>
      <c r="C410" s="65" t="s">
        <v>73</v>
      </c>
      <c r="D410" s="6" t="s">
        <v>15</v>
      </c>
      <c r="E410" s="68" t="s">
        <v>16</v>
      </c>
      <c r="F410" s="31">
        <v>4</v>
      </c>
      <c r="G410" s="66">
        <v>6</v>
      </c>
      <c r="H410" s="7" t="s">
        <v>642</v>
      </c>
      <c r="I410" s="5" t="s">
        <v>654</v>
      </c>
      <c r="J410" s="5" t="s">
        <v>655</v>
      </c>
    </row>
    <row r="411" spans="1:10" ht="15" customHeight="1" x14ac:dyDescent="0.2">
      <c r="A411" s="24">
        <v>2024</v>
      </c>
      <c r="B411" s="64" t="s">
        <v>194</v>
      </c>
      <c r="C411" s="65" t="s">
        <v>56</v>
      </c>
      <c r="D411" s="6" t="s">
        <v>637</v>
      </c>
      <c r="E411" s="68" t="s">
        <v>28</v>
      </c>
      <c r="F411" s="31">
        <v>3</v>
      </c>
      <c r="G411" s="66">
        <v>3</v>
      </c>
      <c r="H411" s="7" t="s">
        <v>433</v>
      </c>
      <c r="I411" s="5" t="s">
        <v>650</v>
      </c>
      <c r="J411" s="5"/>
    </row>
    <row r="412" spans="1:10" ht="15" customHeight="1" x14ac:dyDescent="0.2">
      <c r="A412" s="24">
        <v>2024</v>
      </c>
      <c r="B412" s="64" t="s">
        <v>194</v>
      </c>
      <c r="C412" s="65" t="s">
        <v>634</v>
      </c>
      <c r="D412" s="6" t="s">
        <v>257</v>
      </c>
      <c r="E412" s="68" t="s">
        <v>635</v>
      </c>
      <c r="F412" s="31">
        <v>4.2</v>
      </c>
      <c r="G412" s="66">
        <v>4</v>
      </c>
      <c r="H412" s="7" t="s">
        <v>642</v>
      </c>
      <c r="I412" s="5" t="s">
        <v>643</v>
      </c>
      <c r="J412" s="5" t="s">
        <v>644</v>
      </c>
    </row>
  </sheetData>
  <customSheetViews>
    <customSheetView guid="{0AAB5E24-D396-41B0-9177-D1A7B5C74500}" showPageBreaks="1" fitToPage="1" printArea="1" topLeftCell="A10">
      <selection activeCell="G15" sqref="G15"/>
      <pageMargins left="0.78740157499999996" right="0.78740157499999996" top="0.984251969" bottom="0.984251969" header="0.4921259845" footer="0.4921259845"/>
      <pageSetup paperSize="8" scale="88" orientation="landscape" horizontalDpi="300" verticalDpi="300" r:id="rId1"/>
      <headerFooter alignWithMargins="0"/>
    </customSheetView>
    <customSheetView guid="{70C9F1A8-2C4F-4FB5-962D-19CF0A9E740B}">
      <selection activeCell="D29" sqref="D29"/>
      <pageMargins left="0.78740157499999996" right="0.78740157499999996" top="0.984251969" bottom="0.984251969" header="0.4921259845" footer="0.4921259845"/>
      <pageSetup paperSize="9" orientation="landscape" horizontalDpi="300" verticalDpi="300" r:id="rId2"/>
      <headerFooter alignWithMargins="0"/>
    </customSheetView>
    <customSheetView guid="{F7D7789C-FBAC-431D-A9A9-71EC61653D62}" topLeftCell="A10">
      <selection activeCell="G32" sqref="G32"/>
      <pageMargins left="0.78740157499999996" right="0.78740157499999996" top="0.984251969" bottom="0.984251969" header="0.4921259845" footer="0.4921259845"/>
      <pageSetup paperSize="9" orientation="landscape" horizontalDpi="300" verticalDpi="300" r:id="rId3"/>
      <headerFooter alignWithMargins="0"/>
    </customSheetView>
    <customSheetView guid="{C820A875-0E22-46D9-869C-BD2F25C73CAE}">
      <selection activeCell="F14" sqref="F14"/>
      <pageMargins left="0.78740157499999996" right="0.78740157499999996" top="0.984251969" bottom="0.984251969" header="0.4921259845" footer="0.4921259845"/>
      <pageSetup paperSize="9" orientation="landscape" horizontalDpi="300" verticalDpi="300" r:id="rId4"/>
      <headerFooter alignWithMargins="0"/>
    </customSheetView>
    <customSheetView guid="{8B8D0B4A-1C50-4BE2-AE92-DB16F109CE92}" topLeftCell="A6">
      <selection activeCell="A22" sqref="A22"/>
      <pageMargins left="0.78740157499999996" right="0.78740157499999996" top="0.984251969" bottom="0.984251969" header="0.4921259845" footer="0.4921259845"/>
      <pageSetup paperSize="9" orientation="landscape" horizontalDpi="300" verticalDpi="300" r:id="rId5"/>
      <headerFooter alignWithMargins="0"/>
    </customSheetView>
    <customSheetView guid="{149FA714-E1B7-4ADC-B778-E25391C40B7D}" showRuler="0">
      <selection activeCell="D2" sqref="D2"/>
      <pageMargins left="0.78740157499999996" right="0.78740157499999996" top="0.984251969" bottom="0.984251969" header="0.4921259845" footer="0.4921259845"/>
      <pageSetup paperSize="9" orientation="landscape" horizontalDpi="300" verticalDpi="300" r:id="rId6"/>
      <headerFooter alignWithMargins="0"/>
    </customSheetView>
    <customSheetView guid="{07B7A4B4-0642-4742-AD16-FE89B68C3969}" showPageBreaks="1" topLeftCell="B1">
      <selection activeCell="G7" sqref="G7"/>
      <pageMargins left="0.78740157499999996" right="0.78740157499999996" top="0.984251969" bottom="0.984251969" header="0.4921259845" footer="0.4921259845"/>
      <pageSetup paperSize="9" orientation="landscape" horizontalDpi="300" verticalDpi="300" r:id="rId7"/>
      <headerFooter alignWithMargins="0"/>
    </customSheetView>
  </customSheetViews>
  <phoneticPr fontId="1" type="noConversion"/>
  <dataValidations count="2">
    <dataValidation type="list" allowBlank="1" showInputMessage="1" showErrorMessage="1" sqref="B2:B412" xr:uid="{00000000-0002-0000-0000-000000000000}">
      <formula1>"CIEMAT, EPFL,IPPLM,MPG,VTT"</formula1>
    </dataValidation>
    <dataValidation type="list" allowBlank="1" showInputMessage="1" showErrorMessage="1" sqref="A2:A412" xr:uid="{BAC1135A-0B8B-45E9-83A4-0868C4CA8A89}">
      <formula1>"2021,2022,2023,2024,2025"</formula1>
    </dataValidation>
  </dataValidations>
  <pageMargins left="0.78740157499999996" right="0.78740157499999996" top="0.984251969" bottom="0.984251969" header="0.4921259845" footer="0.4921259845"/>
  <pageSetup paperSize="9" scale="10" orientation="landscape" r:id="rId8"/>
  <headerFooter alignWithMargins="0"/>
  <tableParts count="1">
    <tablePart r:id="rId9"/>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C1612-3290-4885-9764-F5CEEBCAF80C}">
  <dimension ref="A1:L27"/>
  <sheetViews>
    <sheetView zoomScale="115" zoomScaleNormal="115" workbookViewId="0">
      <selection activeCell="D20" sqref="D20"/>
    </sheetView>
  </sheetViews>
  <sheetFormatPr defaultRowHeight="12.75" x14ac:dyDescent="0.2"/>
  <cols>
    <col min="1" max="1" width="12.28515625" customWidth="1"/>
    <col min="2" max="2" width="17" bestFit="1" customWidth="1"/>
    <col min="3" max="3" width="20.85546875" customWidth="1"/>
    <col min="4" max="8" width="15.7109375" customWidth="1"/>
    <col min="9" max="9" width="17.28515625" bestFit="1" customWidth="1"/>
    <col min="10" max="11" width="20.7109375" customWidth="1"/>
    <col min="12" max="12" width="21" customWidth="1"/>
    <col min="13" max="25" width="8.5703125" bestFit="1" customWidth="1"/>
    <col min="26" max="26" width="11.7109375" bestFit="1" customWidth="1"/>
  </cols>
  <sheetData>
    <row r="1" spans="1:12" ht="53.25" customHeight="1" x14ac:dyDescent="0.2">
      <c r="A1" s="15" t="s">
        <v>71</v>
      </c>
      <c r="B1" s="15" t="s">
        <v>315</v>
      </c>
      <c r="C1" s="16" t="s">
        <v>304</v>
      </c>
      <c r="D1" s="16" t="s">
        <v>462</v>
      </c>
      <c r="E1" s="16" t="s">
        <v>305</v>
      </c>
      <c r="F1" s="16" t="s">
        <v>306</v>
      </c>
      <c r="G1" s="16" t="s">
        <v>307</v>
      </c>
      <c r="H1" s="16" t="s">
        <v>308</v>
      </c>
      <c r="I1" s="16" t="s">
        <v>134</v>
      </c>
      <c r="J1" s="16" t="s">
        <v>51</v>
      </c>
      <c r="K1" s="16" t="s">
        <v>309</v>
      </c>
      <c r="L1" s="16" t="s">
        <v>310</v>
      </c>
    </row>
    <row r="2" spans="1:12" s="2" customFormat="1" ht="15" hidden="1" customHeight="1" x14ac:dyDescent="0.2">
      <c r="A2" s="50" t="s">
        <v>149</v>
      </c>
      <c r="B2" s="52">
        <v>2021</v>
      </c>
      <c r="C2" s="14">
        <v>12</v>
      </c>
      <c r="D2" s="51"/>
      <c r="E2" s="14">
        <f>SUMIFS(Table1[PM''s assigned],Table1[Code], "management",Table1[ACH],Table2[[#This Row],[ACH]], Table1[Year],Table2[[#This Row],[Year]])</f>
        <v>1.5</v>
      </c>
      <c r="F2" s="14">
        <f>SUMIFS(Table1[PM''s assigned],Table1[Customer Project/WP], "TSVV*",Table1[ACH],Table2[[#This Row],[ACH]], Table1[Year],Table2[[#This Row],[Year]])</f>
        <v>11.5</v>
      </c>
      <c r="G2" s="14">
        <f>SUMIFS(Table1[PM''s assigned],Table1[Customer Project/WP], "ENR*",Table1[ACH],Table2[[#This Row],[ACH]], Table1[Year],Table2[[#This Row],[Year]])</f>
        <v>0</v>
      </c>
      <c r="H2" s="14">
        <f>SUMIFS(Table1[PM''s assigned],Table1[Customer Project/WP], "MAT*",Table1[ACH],Table2[[#This Row],[ACH]], Table1[Year],Table2[[#This Row],[Year]])</f>
        <v>0</v>
      </c>
      <c r="I2" s="14">
        <f>SUMIFS(Table1[PM''s assigned],Table1[Customer Project/WP], "PrIO*",Table1[ACH],Table2[[#This Row],[ACH]], Table1[Year],Table2[[#This Row],[Year]])</f>
        <v>0</v>
      </c>
      <c r="J2" s="14">
        <f>SUMIFS(Table1[PM''s assigned],Table1[Customer Project/WP], "TE*",Table1[ACH],Table2[[#This Row],[ACH]], Table1[Year],Table2[[#This Row],[Year]])</f>
        <v>0</v>
      </c>
      <c r="K2" s="14">
        <f>SUMIFS(Table1[PM''s assigned],Table1[Code], "&lt;&gt;management",Table1[Customer Project/WP], "&lt;&gt;TSVV*",Table1[Customer Project/WP], "&lt;&gt;ENR*",Table1[Customer Project/WP], "&lt;&gt;MAT*",Table1[Customer Project/WP], "&lt;&gt;PrIO*",Table1[Customer Project/WP], "&lt;&gt;TE*",Table1[ACH],Table2[[#This Row],[ACH]], Table1[Year],Table2[[#This Row],[Year]])</f>
        <v>0</v>
      </c>
      <c r="L2" s="14">
        <f>SUM(Table2[[#This Row],[Planned Resources
(as in IMS)]:[Relocation of resources from previous year
(requested by PIs)]])-SUM(Table2[[#This Row],[Management]:[OTHER]])</f>
        <v>-1</v>
      </c>
    </row>
    <row r="3" spans="1:12" s="2" customFormat="1" ht="15" hidden="1" customHeight="1" x14ac:dyDescent="0.2">
      <c r="A3" s="50" t="s">
        <v>149</v>
      </c>
      <c r="B3" s="52">
        <v>2022</v>
      </c>
      <c r="C3" s="14">
        <v>44</v>
      </c>
      <c r="D3" s="51"/>
      <c r="E3" s="14">
        <f>SUMIFS(Table1[PM''s assigned],Table1[Code], "management",Table1[ACH],Table2[[#This Row],[ACH]], Table1[Year],Table2[[#This Row],[Year]])</f>
        <v>3</v>
      </c>
      <c r="F3" s="14">
        <f>SUMIFS(Table1[PM''s assigned],Table1[Customer Project/WP], "TSVV*",Table1[ACH],Table2[[#This Row],[ACH]], Table1[Year],Table2[[#This Row],[Year]])</f>
        <v>38</v>
      </c>
      <c r="G3" s="14">
        <f>SUMIFS(Table1[PM''s assigned],Table1[Customer Project/WP], "ENR*",Table1[ACH],Table2[[#This Row],[ACH]], Table1[Year],Table2[[#This Row],[Year]])</f>
        <v>0</v>
      </c>
      <c r="H3" s="14">
        <f>SUMIFS(Table1[PM''s assigned],Table1[Customer Project/WP], "MAT*",Table1[ACH],Table2[[#This Row],[ACH]], Table1[Year],Table2[[#This Row],[Year]])</f>
        <v>0</v>
      </c>
      <c r="I3" s="14">
        <f>SUMIFS(Table1[PM''s assigned],Table1[Customer Project/WP], "PrIO*",Table1[ACH],Table2[[#This Row],[ACH]], Table1[Year],Table2[[#This Row],[Year]])</f>
        <v>0</v>
      </c>
      <c r="J3" s="14">
        <f>SUMIFS(Table1[PM''s assigned],Table1[Customer Project/WP], "TE*",Table1[ACH],Table2[[#This Row],[ACH]], Table1[Year],Table2[[#This Row],[Year]])</f>
        <v>0</v>
      </c>
      <c r="K3" s="14">
        <f>SUMIFS(Table1[PM''s assigned],Table1[Code], "&lt;&gt;management",Table1[Customer Project/WP], "&lt;&gt;TSVV*",Table1[Customer Project/WP], "&lt;&gt;ENR*",Table1[Customer Project/WP], "&lt;&gt;MAT*",Table1[Customer Project/WP], "&lt;&gt;PrIO*",Table1[Customer Project/WP], "&lt;&gt;TE*",Table1[ACH],Table2[[#This Row],[ACH]], Table1[Year],Table2[[#This Row],[Year]])</f>
        <v>0</v>
      </c>
      <c r="L3" s="14">
        <f>SUM(Table2[[#This Row],[Planned Resources
(as in IMS)]:[Relocation of resources from previous year
(requested by PIs)]])-SUM(Table2[[#This Row],[Management]:[OTHER]])</f>
        <v>3</v>
      </c>
    </row>
    <row r="4" spans="1:12" s="2" customFormat="1" ht="15" hidden="1" customHeight="1" x14ac:dyDescent="0.2">
      <c r="A4" s="50" t="s">
        <v>149</v>
      </c>
      <c r="B4" s="52">
        <v>2023</v>
      </c>
      <c r="C4" s="14">
        <v>80</v>
      </c>
      <c r="D4" s="51"/>
      <c r="E4" s="14">
        <f>SUMIFS(Table1[PM''s assigned],Table1[Code], "management",Table1[ACH],Table2[[#This Row],[ACH]], Table1[Year],Table2[[#This Row],[Year]])</f>
        <v>3</v>
      </c>
      <c r="F4" s="14">
        <f>SUMIFS(Table1[PM''s assigned],Table1[Customer Project/WP], "TSVV*",Table1[ACH],Table2[[#This Row],[ACH]], Table1[Year],Table2[[#This Row],[Year]])</f>
        <v>66</v>
      </c>
      <c r="G4" s="14">
        <f>SUMIFS(Table1[PM''s assigned],Table1[Customer Project/WP], "ENR*",Table1[ACH],Table2[[#This Row],[ACH]], Table1[Year],Table2[[#This Row],[Year]])</f>
        <v>0</v>
      </c>
      <c r="H4" s="14">
        <f>SUMIFS(Table1[PM''s assigned],Table1[Customer Project/WP], "MAT*",Table1[ACH],Table2[[#This Row],[ACH]], Table1[Year],Table2[[#This Row],[Year]])</f>
        <v>0</v>
      </c>
      <c r="I4" s="14">
        <f>SUMIFS(Table1[PM''s assigned],Table1[Customer Project/WP], "PrIO*",Table1[ACH],Table2[[#This Row],[ACH]], Table1[Year],Table2[[#This Row],[Year]])</f>
        <v>0</v>
      </c>
      <c r="J4" s="14">
        <f>SUMIFS(Table1[PM''s assigned],Table1[Customer Project/WP], "TE*",Table1[ACH],Table2[[#This Row],[ACH]], Table1[Year],Table2[[#This Row],[Year]])</f>
        <v>6</v>
      </c>
      <c r="K4" s="14">
        <f>SUMIFS(Table1[PM''s assigned],Table1[Code], "&lt;&gt;management",Table1[Customer Project/WP], "&lt;&gt;TSVV*",Table1[Customer Project/WP], "&lt;&gt;ENR*",Table1[Customer Project/WP], "&lt;&gt;MAT*",Table1[Customer Project/WP], "&lt;&gt;PrIO*",Table1[Customer Project/WP], "&lt;&gt;TE*",Table1[ACH],Table2[[#This Row],[ACH]], Table1[Year],Table2[[#This Row],[Year]])</f>
        <v>0</v>
      </c>
      <c r="L4" s="14">
        <f>SUM(Table2[[#This Row],[Planned Resources
(as in IMS)]:[Relocation of resources from previous year
(requested by PIs)]])-SUM(Table2[[#This Row],[Management]:[OTHER]])</f>
        <v>5</v>
      </c>
    </row>
    <row r="5" spans="1:12" s="2" customFormat="1" ht="15" customHeight="1" x14ac:dyDescent="0.2">
      <c r="A5" s="50" t="s">
        <v>149</v>
      </c>
      <c r="B5" s="52">
        <v>2024</v>
      </c>
      <c r="C5" s="14">
        <v>96</v>
      </c>
      <c r="D5" s="51"/>
      <c r="E5" s="14">
        <f>SUMIFS(Table1[PM''s assigned],Table1[Code], "management",Table1[ACH],Table2[[#This Row],[ACH]], Table1[Year],Table2[[#This Row],[Year]])</f>
        <v>3</v>
      </c>
      <c r="F5" s="14">
        <f>SUMIFS(Table1[PM''s assigned],Table1[Customer Project/WP], "TSVV*",Table1[ACH],Table2[[#This Row],[ACH]], Table1[Year],Table2[[#This Row],[Year]])</f>
        <v>67</v>
      </c>
      <c r="G5" s="14">
        <f>SUMIFS(Table1[PM''s assigned],Table1[Customer Project/WP], "ENR*",Table1[ACH],Table2[[#This Row],[ACH]], Table1[Year],Table2[[#This Row],[Year]])</f>
        <v>0</v>
      </c>
      <c r="H5" s="14">
        <f>SUMIFS(Table1[PM''s assigned],Table1[Customer Project/WP], "MAT*",Table1[ACH],Table2[[#This Row],[ACH]], Table1[Year],Table2[[#This Row],[Year]])</f>
        <v>0</v>
      </c>
      <c r="I5" s="14">
        <f>SUMIFS(Table1[PM''s assigned],Table1[Customer Project/WP], "PrIO*",Table1[ACH],Table2[[#This Row],[ACH]], Table1[Year],Table2[[#This Row],[Year]])</f>
        <v>0</v>
      </c>
      <c r="J5" s="14">
        <f>SUMIFS(Table1[PM''s assigned],Table1[Customer Project/WP], "TE*",Table1[ACH],Table2[[#This Row],[ACH]], Table1[Year],Table2[[#This Row],[Year]])</f>
        <v>12</v>
      </c>
      <c r="K5" s="14">
        <f>SUMIFS(Table1[PM''s assigned],Table1[Code], "&lt;&gt;management",Table1[Customer Project/WP], "&lt;&gt;TSVV*",Table1[Customer Project/WP], "&lt;&gt;ENR*",Table1[Customer Project/WP], "&lt;&gt;MAT*",Table1[Customer Project/WP], "&lt;&gt;PrIO*",Table1[Customer Project/WP], "&lt;&gt;TE*",Table1[ACH],Table2[[#This Row],[ACH]], Table1[Year],Table2[[#This Row],[Year]])</f>
        <v>0</v>
      </c>
      <c r="L5" s="14">
        <f>SUM(Table2[[#This Row],[Planned Resources
(as in IMS)]:[Relocation of resources from previous year
(requested by PIs)]])-SUM(Table2[[#This Row],[Management]:[OTHER]])</f>
        <v>14</v>
      </c>
    </row>
    <row r="6" spans="1:12" s="2" customFormat="1" ht="15" hidden="1" customHeight="1" x14ac:dyDescent="0.2">
      <c r="A6" s="50" t="s">
        <v>149</v>
      </c>
      <c r="B6" s="52">
        <v>2025</v>
      </c>
      <c r="C6" s="14">
        <v>96</v>
      </c>
      <c r="D6" s="51"/>
      <c r="E6" s="14">
        <f>SUMIFS(Table1[PM''s assigned],Table1[Code], "management",Table1[ACH],Table2[[#This Row],[ACH]], Table1[Year],Table2[[#This Row],[Year]])</f>
        <v>0</v>
      </c>
      <c r="F6" s="14">
        <f>SUMIFS(Table1[PM''s assigned],Table1[Customer Project/WP], "TSVV*",Table1[ACH],Table2[[#This Row],[ACH]], Table1[Year],Table2[[#This Row],[Year]])</f>
        <v>0</v>
      </c>
      <c r="G6" s="14">
        <f>SUMIFS(Table1[PM''s assigned],Table1[Customer Project/WP], "ENR*",Table1[ACH],Table2[[#This Row],[ACH]], Table1[Year],Table2[[#This Row],[Year]])</f>
        <v>0</v>
      </c>
      <c r="H6" s="14">
        <f>SUMIFS(Table1[PM''s assigned],Table1[Customer Project/WP], "MAT*",Table1[ACH],Table2[[#This Row],[ACH]], Table1[Year],Table2[[#This Row],[Year]])</f>
        <v>0</v>
      </c>
      <c r="I6" s="14">
        <f>SUMIFS(Table1[PM''s assigned],Table1[Customer Project/WP], "PrIO*",Table1[ACH],Table2[[#This Row],[ACH]], Table1[Year],Table2[[#This Row],[Year]])</f>
        <v>0</v>
      </c>
      <c r="J6" s="14">
        <f>SUMIFS(Table1[PM''s assigned],Table1[Customer Project/WP], "TE*",Table1[ACH],Table2[[#This Row],[ACH]], Table1[Year],Table2[[#This Row],[Year]])</f>
        <v>0</v>
      </c>
      <c r="K6" s="14">
        <f>SUMIFS(Table1[PM''s assigned],Table1[Code], "&lt;&gt;management",Table1[Customer Project/WP], "&lt;&gt;TSVV*",Table1[Customer Project/WP], "&lt;&gt;ENR*",Table1[Customer Project/WP], "&lt;&gt;MAT*",Table1[Customer Project/WP], "&lt;&gt;PrIO*",Table1[Customer Project/WP], "&lt;&gt;TE*",Table1[ACH],Table2[[#This Row],[ACH]], Table1[Year],Table2[[#This Row],[Year]])</f>
        <v>0</v>
      </c>
      <c r="L6" s="14">
        <f>SUM(Table2[[#This Row],[Planned Resources
(as in IMS)]:[Relocation of resources from previous year
(requested by PIs)]])-SUM(Table2[[#This Row],[Management]:[OTHER]])</f>
        <v>96</v>
      </c>
    </row>
    <row r="7" spans="1:12" s="2" customFormat="1" ht="15" hidden="1" customHeight="1" x14ac:dyDescent="0.2">
      <c r="A7" s="50" t="s">
        <v>99</v>
      </c>
      <c r="B7" s="52">
        <v>2021</v>
      </c>
      <c r="C7" s="14">
        <v>13.5</v>
      </c>
      <c r="D7" s="51"/>
      <c r="E7" s="14">
        <f>SUMIFS(Table1[PM''s assigned],Table1[Code], "management",Table1[ACH],Table2[[#This Row],[ACH]], Table1[Year],Table2[[#This Row],[Year]])</f>
        <v>1.5</v>
      </c>
      <c r="F7" s="14">
        <f>SUMIFS(Table1[PM''s assigned],Table1[Customer Project/WP], "TSVV*",Table1[ACH],Table2[[#This Row],[ACH]], Table1[Year],Table2[[#This Row],[Year]])</f>
        <v>14</v>
      </c>
      <c r="G7" s="14">
        <f>SUMIFS(Table1[PM''s assigned],Table1[Customer Project/WP], "ENR*",Table1[ACH],Table2[[#This Row],[ACH]], Table1[Year],Table2[[#This Row],[Year]])</f>
        <v>0</v>
      </c>
      <c r="H7" s="14">
        <f>SUMIFS(Table1[PM''s assigned],Table1[Customer Project/WP], "MAT*",Table1[ACH],Table2[[#This Row],[ACH]], Table1[Year],Table2[[#This Row],[Year]])</f>
        <v>0</v>
      </c>
      <c r="I7" s="14">
        <f>SUMIFS(Table1[PM''s assigned],Table1[Customer Project/WP], "PrIO*",Table1[ACH],Table2[[#This Row],[ACH]], Table1[Year],Table2[[#This Row],[Year]])</f>
        <v>0</v>
      </c>
      <c r="J7" s="14">
        <f>SUMIFS(Table1[PM''s assigned],Table1[Customer Project/WP], "TE*",Table1[ACH],Table2[[#This Row],[ACH]], Table1[Year],Table2[[#This Row],[Year]])</f>
        <v>0</v>
      </c>
      <c r="K7" s="14">
        <f>SUMIFS(Table1[PM''s assigned],Table1[Code], "&lt;&gt;management",Table1[Customer Project/WP], "&lt;&gt;TSVV*",Table1[Customer Project/WP], "&lt;&gt;ENR*",Table1[Customer Project/WP], "&lt;&gt;MAT*",Table1[Customer Project/WP], "&lt;&gt;PrIO*",Table1[Customer Project/WP], "&lt;&gt;TE*",Table1[ACH],Table2[[#This Row],[ACH]], Table1[Year],Table2[[#This Row],[Year]])</f>
        <v>0</v>
      </c>
      <c r="L7" s="14">
        <f>SUM(Table2[[#This Row],[Planned Resources
(as in IMS)]:[Relocation of resources from previous year
(requested by PIs)]])-SUM(Table2[[#This Row],[Management]:[OTHER]])</f>
        <v>-2</v>
      </c>
    </row>
    <row r="8" spans="1:12" s="2" customFormat="1" ht="15" hidden="1" customHeight="1" x14ac:dyDescent="0.2">
      <c r="A8" s="50" t="s">
        <v>99</v>
      </c>
      <c r="B8" s="52">
        <v>2022</v>
      </c>
      <c r="C8" s="14">
        <v>37</v>
      </c>
      <c r="D8" s="51"/>
      <c r="E8" s="14">
        <f>SUMIFS(Table1[PM''s assigned],Table1[Code], "management",Table1[ACH],Table2[[#This Row],[ACH]], Table1[Year],Table2[[#This Row],[Year]])</f>
        <v>3</v>
      </c>
      <c r="F8" s="14">
        <f>SUMIFS(Table1[PM''s assigned],Table1[Customer Project/WP], "TSVV*",Table1[ACH],Table2[[#This Row],[ACH]], Table1[Year],Table2[[#This Row],[Year]])</f>
        <v>31</v>
      </c>
      <c r="G8" s="14">
        <f>SUMIFS(Table1[PM''s assigned],Table1[Customer Project/WP], "ENR*",Table1[ACH],Table2[[#This Row],[ACH]], Table1[Year],Table2[[#This Row],[Year]])</f>
        <v>0</v>
      </c>
      <c r="H8" s="14">
        <f>SUMIFS(Table1[PM''s assigned],Table1[Customer Project/WP], "MAT*",Table1[ACH],Table2[[#This Row],[ACH]], Table1[Year],Table2[[#This Row],[Year]])</f>
        <v>0</v>
      </c>
      <c r="I8" s="14">
        <f>SUMIFS(Table1[PM''s assigned],Table1[Customer Project/WP], "PrIO*",Table1[ACH],Table2[[#This Row],[ACH]], Table1[Year],Table2[[#This Row],[Year]])</f>
        <v>0</v>
      </c>
      <c r="J8" s="14">
        <f>SUMIFS(Table1[PM''s assigned],Table1[Customer Project/WP], "TE*",Table1[ACH],Table2[[#This Row],[ACH]], Table1[Year],Table2[[#This Row],[Year]])</f>
        <v>0</v>
      </c>
      <c r="K8" s="14">
        <f>SUMIFS(Table1[PM''s assigned],Table1[Code], "&lt;&gt;management",Table1[Customer Project/WP], "&lt;&gt;TSVV*",Table1[Customer Project/WP], "&lt;&gt;ENR*",Table1[Customer Project/WP], "&lt;&gt;MAT*",Table1[Customer Project/WP], "&lt;&gt;PrIO*",Table1[Customer Project/WP], "&lt;&gt;TE*",Table1[ACH],Table2[[#This Row],[ACH]], Table1[Year],Table2[[#This Row],[Year]])</f>
        <v>0</v>
      </c>
      <c r="L8" s="14">
        <f>SUM(Table2[[#This Row],[Planned Resources
(as in IMS)]:[Relocation of resources from previous year
(requested by PIs)]])-SUM(Table2[[#This Row],[Management]:[OTHER]])</f>
        <v>3</v>
      </c>
    </row>
    <row r="9" spans="1:12" s="2" customFormat="1" ht="15" hidden="1" customHeight="1" x14ac:dyDescent="0.2">
      <c r="A9" s="50" t="s">
        <v>99</v>
      </c>
      <c r="B9" s="52">
        <v>2023</v>
      </c>
      <c r="C9" s="14">
        <v>65</v>
      </c>
      <c r="D9" s="51"/>
      <c r="E9" s="14">
        <f>SUMIFS(Table1[PM''s assigned],Table1[Code], "management",Table1[ACH],Table2[[#This Row],[ACH]], Table1[Year],Table2[[#This Row],[Year]])</f>
        <v>3</v>
      </c>
      <c r="F9" s="14">
        <f>SUMIFS(Table1[PM''s assigned],Table1[Customer Project/WP], "TSVV*",Table1[ACH],Table2[[#This Row],[ACH]], Table1[Year],Table2[[#This Row],[Year]])</f>
        <v>72.5</v>
      </c>
      <c r="G9" s="14">
        <f>SUMIFS(Table1[PM''s assigned],Table1[Customer Project/WP], "ENR*",Table1[ACH],Table2[[#This Row],[ACH]], Table1[Year],Table2[[#This Row],[Year]])</f>
        <v>0</v>
      </c>
      <c r="H9" s="14">
        <f>SUMIFS(Table1[PM''s assigned],Table1[Customer Project/WP], "MAT*",Table1[ACH],Table2[[#This Row],[ACH]], Table1[Year],Table2[[#This Row],[Year]])</f>
        <v>0</v>
      </c>
      <c r="I9" s="14">
        <f>SUMIFS(Table1[PM''s assigned],Table1[Customer Project/WP], "PrIO*",Table1[ACH],Table2[[#This Row],[ACH]], Table1[Year],Table2[[#This Row],[Year]])</f>
        <v>0</v>
      </c>
      <c r="J9" s="14">
        <f>SUMIFS(Table1[PM''s assigned],Table1[Customer Project/WP], "TE*",Table1[ACH],Table2[[#This Row],[ACH]], Table1[Year],Table2[[#This Row],[Year]])</f>
        <v>0</v>
      </c>
      <c r="K9" s="14">
        <f>SUMIFS(Table1[PM''s assigned],Table1[Code], "&lt;&gt;management",Table1[Customer Project/WP], "&lt;&gt;TSVV*",Table1[Customer Project/WP], "&lt;&gt;ENR*",Table1[Customer Project/WP], "&lt;&gt;MAT*",Table1[Customer Project/WP], "&lt;&gt;PrIO*",Table1[Customer Project/WP], "&lt;&gt;TE*",Table1[ACH],Table2[[#This Row],[ACH]], Table1[Year],Table2[[#This Row],[Year]])</f>
        <v>3</v>
      </c>
      <c r="L9" s="14">
        <f>SUM(Table2[[#This Row],[Planned Resources
(as in IMS)]:[Relocation of resources from previous year
(requested by PIs)]])-SUM(Table2[[#This Row],[Management]:[OTHER]])</f>
        <v>-13.5</v>
      </c>
    </row>
    <row r="10" spans="1:12" s="2" customFormat="1" ht="15" customHeight="1" x14ac:dyDescent="0.2">
      <c r="A10" s="50" t="s">
        <v>99</v>
      </c>
      <c r="B10" s="52">
        <v>2024</v>
      </c>
      <c r="C10" s="14">
        <v>87</v>
      </c>
      <c r="D10" s="51"/>
      <c r="E10" s="14">
        <f>SUMIFS(Table1[PM''s assigned],Table1[Code], "management",Table1[ACH],Table2[[#This Row],[ACH]], Table1[Year],Table2[[#This Row],[Year]])</f>
        <v>3</v>
      </c>
      <c r="F10" s="14">
        <f>SUMIFS(Table1[PM''s assigned],Table1[Customer Project/WP], "TSVV*",Table1[ACH],Table2[[#This Row],[ACH]], Table1[Year],Table2[[#This Row],[Year]])</f>
        <v>78</v>
      </c>
      <c r="G10" s="14">
        <f>SUMIFS(Table1[PM''s assigned],Table1[Customer Project/WP], "ENR*",Table1[ACH],Table2[[#This Row],[ACH]], Table1[Year],Table2[[#This Row],[Year]])</f>
        <v>0</v>
      </c>
      <c r="H10" s="14">
        <f>SUMIFS(Table1[PM''s assigned],Table1[Customer Project/WP], "MAT*",Table1[ACH],Table2[[#This Row],[ACH]], Table1[Year],Table2[[#This Row],[Year]])</f>
        <v>0</v>
      </c>
      <c r="I10" s="14">
        <f>SUMIFS(Table1[PM''s assigned],Table1[Customer Project/WP], "PrIO*",Table1[ACH],Table2[[#This Row],[ACH]], Table1[Year],Table2[[#This Row],[Year]])</f>
        <v>0</v>
      </c>
      <c r="J10" s="14">
        <f>SUMIFS(Table1[PM''s assigned],Table1[Customer Project/WP], "TE*",Table1[ACH],Table2[[#This Row],[ACH]], Table1[Year],Table2[[#This Row],[Year]])</f>
        <v>0</v>
      </c>
      <c r="K10" s="14">
        <f>SUMIFS(Table1[PM''s assigned],Table1[Code], "&lt;&gt;management",Table1[Customer Project/WP], "&lt;&gt;TSVV*",Table1[Customer Project/WP], "&lt;&gt;ENR*",Table1[Customer Project/WP], "&lt;&gt;MAT*",Table1[Customer Project/WP], "&lt;&gt;PrIO*",Table1[Customer Project/WP], "&lt;&gt;TE*",Table1[ACH],Table2[[#This Row],[ACH]], Table1[Year],Table2[[#This Row],[Year]])</f>
        <v>6</v>
      </c>
      <c r="L10" s="14">
        <f>SUM(Table2[[#This Row],[Planned Resources
(as in IMS)]:[Relocation of resources from previous year
(requested by PIs)]])-SUM(Table2[[#This Row],[Management]:[OTHER]])</f>
        <v>0</v>
      </c>
    </row>
    <row r="11" spans="1:12" s="2" customFormat="1" ht="15" hidden="1" customHeight="1" x14ac:dyDescent="0.2">
      <c r="A11" s="50" t="s">
        <v>99</v>
      </c>
      <c r="B11" s="52">
        <v>2025</v>
      </c>
      <c r="C11" s="14">
        <v>87</v>
      </c>
      <c r="D11" s="51"/>
      <c r="E11" s="14">
        <f>SUMIFS(Table1[PM''s assigned],Table1[Code], "management",Table1[ACH],Table2[[#This Row],[ACH]], Table1[Year],Table2[[#This Row],[Year]])</f>
        <v>0</v>
      </c>
      <c r="F11" s="14">
        <f>SUMIFS(Table1[PM''s assigned],Table1[Customer Project/WP], "TSVV*",Table1[ACH],Table2[[#This Row],[ACH]], Table1[Year],Table2[[#This Row],[Year]])</f>
        <v>0</v>
      </c>
      <c r="G11" s="14">
        <f>SUMIFS(Table1[PM''s assigned],Table1[Customer Project/WP], "ENR*",Table1[ACH],Table2[[#This Row],[ACH]], Table1[Year],Table2[[#This Row],[Year]])</f>
        <v>0</v>
      </c>
      <c r="H11" s="14">
        <f>SUMIFS(Table1[PM''s assigned],Table1[Customer Project/WP], "MAT*",Table1[ACH],Table2[[#This Row],[ACH]], Table1[Year],Table2[[#This Row],[Year]])</f>
        <v>0</v>
      </c>
      <c r="I11" s="14">
        <f>SUMIFS(Table1[PM''s assigned],Table1[Customer Project/WP], "PrIO*",Table1[ACH],Table2[[#This Row],[ACH]], Table1[Year],Table2[[#This Row],[Year]])</f>
        <v>0</v>
      </c>
      <c r="J11" s="14">
        <f>SUMIFS(Table1[PM''s assigned],Table1[Customer Project/WP], "TE*",Table1[ACH],Table2[[#This Row],[ACH]], Table1[Year],Table2[[#This Row],[Year]])</f>
        <v>0</v>
      </c>
      <c r="K11" s="14">
        <f>SUMIFS(Table1[PM''s assigned],Table1[Code], "&lt;&gt;management",Table1[Customer Project/WP], "&lt;&gt;TSVV*",Table1[Customer Project/WP], "&lt;&gt;ENR*",Table1[Customer Project/WP], "&lt;&gt;MAT*",Table1[Customer Project/WP], "&lt;&gt;PrIO*",Table1[Customer Project/WP], "&lt;&gt;TE*",Table1[ACH],Table2[[#This Row],[ACH]], Table1[Year],Table2[[#This Row],[Year]])</f>
        <v>0</v>
      </c>
      <c r="L11" s="14">
        <f>SUM(Table2[[#This Row],[Planned Resources
(as in IMS)]:[Relocation of resources from previous year
(requested by PIs)]])-SUM(Table2[[#This Row],[Management]:[OTHER]])</f>
        <v>87</v>
      </c>
    </row>
    <row r="12" spans="1:12" s="2" customFormat="1" ht="15" hidden="1" customHeight="1" x14ac:dyDescent="0.2">
      <c r="A12" s="50" t="s">
        <v>182</v>
      </c>
      <c r="B12" s="52">
        <v>2021</v>
      </c>
      <c r="C12" s="14">
        <v>15.3</v>
      </c>
      <c r="D12" s="51"/>
      <c r="E12" s="14">
        <f>SUMIFS(Table1[PM''s assigned],Table1[Code], "management",Table1[ACH],Table2[[#This Row],[ACH]], Table1[Year],Table2[[#This Row],[Year]])</f>
        <v>1.5</v>
      </c>
      <c r="F12" s="14">
        <f>SUMIFS(Table1[PM''s assigned],Table1[Customer Project/WP], "TSVV*",Table1[ACH],Table2[[#This Row],[ACH]], Table1[Year],Table2[[#This Row],[Year]])</f>
        <v>25.999999999999996</v>
      </c>
      <c r="G12" s="14">
        <f>SUMIFS(Table1[PM''s assigned],Table1[Customer Project/WP], "ENR*",Table1[ACH],Table2[[#This Row],[ACH]], Table1[Year],Table2[[#This Row],[Year]])</f>
        <v>0</v>
      </c>
      <c r="H12" s="14">
        <f>SUMIFS(Table1[PM''s assigned],Table1[Customer Project/WP], "MAT*",Table1[ACH],Table2[[#This Row],[ACH]], Table1[Year],Table2[[#This Row],[Year]])</f>
        <v>0</v>
      </c>
      <c r="I12" s="14">
        <f>SUMIFS(Table1[PM''s assigned],Table1[Customer Project/WP], "PrIO*",Table1[ACH],Table2[[#This Row],[ACH]], Table1[Year],Table2[[#This Row],[Year]])</f>
        <v>0</v>
      </c>
      <c r="J12" s="14">
        <f>SUMIFS(Table1[PM''s assigned],Table1[Customer Project/WP], "TE*",Table1[ACH],Table2[[#This Row],[ACH]], Table1[Year],Table2[[#This Row],[Year]])</f>
        <v>0</v>
      </c>
      <c r="K12" s="14">
        <f>SUMIFS(Table1[PM''s assigned],Table1[Code], "&lt;&gt;management",Table1[Customer Project/WP], "&lt;&gt;TSVV*",Table1[Customer Project/WP], "&lt;&gt;ENR*",Table1[Customer Project/WP], "&lt;&gt;MAT*",Table1[Customer Project/WP], "&lt;&gt;PrIO*",Table1[Customer Project/WP], "&lt;&gt;TE*",Table1[ACH],Table2[[#This Row],[ACH]], Table1[Year],Table2[[#This Row],[Year]])</f>
        <v>19.899999999999999</v>
      </c>
      <c r="L12" s="14">
        <f>SUM(Table2[[#This Row],[Planned Resources
(as in IMS)]:[Relocation of resources from previous year
(requested by PIs)]])-SUM(Table2[[#This Row],[Management]:[OTHER]])</f>
        <v>-32.099999999999994</v>
      </c>
    </row>
    <row r="13" spans="1:12" s="2" customFormat="1" ht="15" hidden="1" customHeight="1" x14ac:dyDescent="0.2">
      <c r="A13" s="50" t="s">
        <v>182</v>
      </c>
      <c r="B13" s="52">
        <v>2022</v>
      </c>
      <c r="C13" s="14">
        <v>111.6</v>
      </c>
      <c r="D13" s="51"/>
      <c r="E13" s="14">
        <f>SUMIFS(Table1[PM''s assigned],Table1[Code], "management",Table1[ACH],Table2[[#This Row],[ACH]], Table1[Year],Table2[[#This Row],[Year]])</f>
        <v>3</v>
      </c>
      <c r="F13" s="14">
        <f>SUMIFS(Table1[PM''s assigned],Table1[Customer Project/WP], "TSVV*",Table1[ACH],Table2[[#This Row],[ACH]], Table1[Year],Table2[[#This Row],[Year]])</f>
        <v>48.000000000000014</v>
      </c>
      <c r="G13" s="14">
        <f>SUMIFS(Table1[PM''s assigned],Table1[Customer Project/WP], "ENR*",Table1[ACH],Table2[[#This Row],[ACH]], Table1[Year],Table2[[#This Row],[Year]])</f>
        <v>0</v>
      </c>
      <c r="H13" s="14">
        <f>SUMIFS(Table1[PM''s assigned],Table1[Customer Project/WP], "MAT*",Table1[ACH],Table2[[#This Row],[ACH]], Table1[Year],Table2[[#This Row],[Year]])</f>
        <v>0</v>
      </c>
      <c r="I13" s="14">
        <f>SUMIFS(Table1[PM''s assigned],Table1[Customer Project/WP], "PrIO*",Table1[ACH],Table2[[#This Row],[ACH]], Table1[Year],Table2[[#This Row],[Year]])</f>
        <v>0</v>
      </c>
      <c r="J13" s="14">
        <f>SUMIFS(Table1[PM''s assigned],Table1[Customer Project/WP], "TE*",Table1[ACH],Table2[[#This Row],[ACH]], Table1[Year],Table2[[#This Row],[Year]])</f>
        <v>0</v>
      </c>
      <c r="K13" s="14">
        <f>SUMIFS(Table1[PM''s assigned],Table1[Code], "&lt;&gt;management",Table1[Customer Project/WP], "&lt;&gt;TSVV*",Table1[Customer Project/WP], "&lt;&gt;ENR*",Table1[Customer Project/WP], "&lt;&gt;MAT*",Table1[Customer Project/WP], "&lt;&gt;PrIO*",Table1[Customer Project/WP], "&lt;&gt;TE*",Table1[ACH],Table2[[#This Row],[ACH]], Table1[Year],Table2[[#This Row],[Year]])</f>
        <v>40</v>
      </c>
      <c r="L13" s="14">
        <f>SUM(Table2[[#This Row],[Planned Resources
(as in IMS)]:[Relocation of resources from previous year
(requested by PIs)]])-SUM(Table2[[#This Row],[Management]:[OTHER]])</f>
        <v>20.59999999999998</v>
      </c>
    </row>
    <row r="14" spans="1:12" s="2" customFormat="1" ht="15" hidden="1" customHeight="1" x14ac:dyDescent="0.2">
      <c r="A14" s="50" t="s">
        <v>182</v>
      </c>
      <c r="B14" s="52">
        <v>2023</v>
      </c>
      <c r="C14" s="14">
        <v>108</v>
      </c>
      <c r="D14" s="51"/>
      <c r="E14" s="14">
        <f>SUMIFS(Table1[PM''s assigned],Table1[Code], "management",Table1[ACH],Table2[[#This Row],[ACH]], Table1[Year],Table2[[#This Row],[Year]])</f>
        <v>3</v>
      </c>
      <c r="F14" s="14">
        <f>SUMIFS(Table1[PM''s assigned],Table1[Customer Project/WP], "TSVV*",Table1[ACH],Table2[[#This Row],[ACH]], Table1[Year],Table2[[#This Row],[Year]])</f>
        <v>76.2</v>
      </c>
      <c r="G14" s="14">
        <f>SUMIFS(Table1[PM''s assigned],Table1[Customer Project/WP], "ENR*",Table1[ACH],Table2[[#This Row],[ACH]], Table1[Year],Table2[[#This Row],[Year]])</f>
        <v>6</v>
      </c>
      <c r="H14" s="14">
        <f>SUMIFS(Table1[PM''s assigned],Table1[Customer Project/WP], "MAT*",Table1[ACH],Table2[[#This Row],[ACH]], Table1[Year],Table2[[#This Row],[Year]])</f>
        <v>0</v>
      </c>
      <c r="I14" s="14">
        <f>SUMIFS(Table1[PM''s assigned],Table1[Customer Project/WP], "PrIO*",Table1[ACH],Table2[[#This Row],[ACH]], Table1[Year],Table2[[#This Row],[Year]])</f>
        <v>5</v>
      </c>
      <c r="J14" s="14">
        <f>SUMIFS(Table1[PM''s assigned],Table1[Customer Project/WP], "TE*",Table1[ACH],Table2[[#This Row],[ACH]], Table1[Year],Table2[[#This Row],[Year]])</f>
        <v>0</v>
      </c>
      <c r="K14" s="14">
        <f>SUMIFS(Table1[PM''s assigned],Table1[Code], "&lt;&gt;management",Table1[Customer Project/WP], "&lt;&gt;TSVV*",Table1[Customer Project/WP], "&lt;&gt;ENR*",Table1[Customer Project/WP], "&lt;&gt;MAT*",Table1[Customer Project/WP], "&lt;&gt;PrIO*",Table1[Customer Project/WP], "&lt;&gt;TE*",Table1[ACH],Table2[[#This Row],[ACH]], Table1[Year],Table2[[#This Row],[Year]])</f>
        <v>24</v>
      </c>
      <c r="L14" s="14">
        <f>SUM(Table2[[#This Row],[Planned Resources
(as in IMS)]:[Relocation of resources from previous year
(requested by PIs)]])-SUM(Table2[[#This Row],[Management]:[OTHER]])</f>
        <v>-6.2000000000000028</v>
      </c>
    </row>
    <row r="15" spans="1:12" s="2" customFormat="1" ht="15" customHeight="1" x14ac:dyDescent="0.2">
      <c r="A15" s="50" t="s">
        <v>182</v>
      </c>
      <c r="B15" s="52">
        <v>2024</v>
      </c>
      <c r="C15" s="14">
        <v>122</v>
      </c>
      <c r="D15" s="51"/>
      <c r="E15" s="14">
        <f>SUMIFS(Table1[PM''s assigned],Table1[Code], "management",Table1[ACH],Table2[[#This Row],[ACH]], Table1[Year],Table2[[#This Row],[Year]])</f>
        <v>3</v>
      </c>
      <c r="F15" s="14">
        <f>SUMIFS(Table1[PM''s assigned],Table1[Customer Project/WP], "TSVV*",Table1[ACH],Table2[[#This Row],[ACH]], Table1[Year],Table2[[#This Row],[Year]])</f>
        <v>76</v>
      </c>
      <c r="G15" s="14">
        <f>SUMIFS(Table1[PM''s assigned],Table1[Customer Project/WP], "ENR*",Table1[ACH],Table2[[#This Row],[ACH]], Table1[Year],Table2[[#This Row],[Year]])</f>
        <v>0</v>
      </c>
      <c r="H15" s="14">
        <f>SUMIFS(Table1[PM''s assigned],Table1[Customer Project/WP], "MAT*",Table1[ACH],Table2[[#This Row],[ACH]], Table1[Year],Table2[[#This Row],[Year]])</f>
        <v>0</v>
      </c>
      <c r="I15" s="14">
        <f>SUMIFS(Table1[PM''s assigned],Table1[Customer Project/WP], "PrIO*",Table1[ACH],Table2[[#This Row],[ACH]], Table1[Year],Table2[[#This Row],[Year]])</f>
        <v>7</v>
      </c>
      <c r="J15" s="14">
        <f>SUMIFS(Table1[PM''s assigned],Table1[Customer Project/WP], "TE*",Table1[ACH],Table2[[#This Row],[ACH]], Table1[Year],Table2[[#This Row],[Year]])</f>
        <v>0</v>
      </c>
      <c r="K15" s="14">
        <f>SUMIFS(Table1[PM''s assigned],Table1[Code], "&lt;&gt;management",Table1[Customer Project/WP], "&lt;&gt;TSVV*",Table1[Customer Project/WP], "&lt;&gt;ENR*",Table1[Customer Project/WP], "&lt;&gt;MAT*",Table1[Customer Project/WP], "&lt;&gt;PrIO*",Table1[Customer Project/WP], "&lt;&gt;TE*",Table1[ACH],Table2[[#This Row],[ACH]], Table1[Year],Table2[[#This Row],[Year]])</f>
        <v>27</v>
      </c>
      <c r="L15" s="14">
        <f>SUM(Table2[[#This Row],[Planned Resources
(as in IMS)]:[Relocation of resources from previous year
(requested by PIs)]])-SUM(Table2[[#This Row],[Management]:[OTHER]])</f>
        <v>9</v>
      </c>
    </row>
    <row r="16" spans="1:12" s="2" customFormat="1" ht="15" hidden="1" customHeight="1" x14ac:dyDescent="0.2">
      <c r="A16" s="50" t="s">
        <v>182</v>
      </c>
      <c r="B16" s="52">
        <v>2025</v>
      </c>
      <c r="C16" s="14">
        <v>116</v>
      </c>
      <c r="D16" s="51"/>
      <c r="E16" s="14">
        <f>SUMIFS(Table1[PM''s assigned],Table1[Code], "management",Table1[ACH],Table2[[#This Row],[ACH]], Table1[Year],Table2[[#This Row],[Year]])</f>
        <v>0</v>
      </c>
      <c r="F16" s="14">
        <f>SUMIFS(Table1[PM''s assigned],Table1[Customer Project/WP], "TSVV*",Table1[ACH],Table2[[#This Row],[ACH]], Table1[Year],Table2[[#This Row],[Year]])</f>
        <v>0</v>
      </c>
      <c r="G16" s="14">
        <f>SUMIFS(Table1[PM''s assigned],Table1[Customer Project/WP], "ENR*",Table1[ACH],Table2[[#This Row],[ACH]], Table1[Year],Table2[[#This Row],[Year]])</f>
        <v>0</v>
      </c>
      <c r="H16" s="14">
        <f>SUMIFS(Table1[PM''s assigned],Table1[Customer Project/WP], "MAT*",Table1[ACH],Table2[[#This Row],[ACH]], Table1[Year],Table2[[#This Row],[Year]])</f>
        <v>0</v>
      </c>
      <c r="I16" s="14">
        <f>SUMIFS(Table1[PM''s assigned],Table1[Customer Project/WP], "PrIO*",Table1[ACH],Table2[[#This Row],[ACH]], Table1[Year],Table2[[#This Row],[Year]])</f>
        <v>0</v>
      </c>
      <c r="J16" s="14">
        <f>SUMIFS(Table1[PM''s assigned],Table1[Customer Project/WP], "TE*",Table1[ACH],Table2[[#This Row],[ACH]], Table1[Year],Table2[[#This Row],[Year]])</f>
        <v>0</v>
      </c>
      <c r="K16" s="14">
        <f>SUMIFS(Table1[PM''s assigned],Table1[Code], "&lt;&gt;management",Table1[Customer Project/WP], "&lt;&gt;TSVV*",Table1[Customer Project/WP], "&lt;&gt;ENR*",Table1[Customer Project/WP], "&lt;&gt;MAT*",Table1[Customer Project/WP], "&lt;&gt;PrIO*",Table1[Customer Project/WP], "&lt;&gt;TE*",Table1[ACH],Table2[[#This Row],[ACH]], Table1[Year],Table2[[#This Row],[Year]])</f>
        <v>0</v>
      </c>
      <c r="L16" s="14">
        <f>SUM(Table2[[#This Row],[Planned Resources
(as in IMS)]:[Relocation of resources from previous year
(requested by PIs)]])-SUM(Table2[[#This Row],[Management]:[OTHER]])</f>
        <v>116</v>
      </c>
    </row>
    <row r="17" spans="1:12" s="2" customFormat="1" ht="15" hidden="1" customHeight="1" x14ac:dyDescent="0.2">
      <c r="A17" s="50" t="s">
        <v>72</v>
      </c>
      <c r="B17" s="52">
        <v>2021</v>
      </c>
      <c r="C17" s="14">
        <v>42</v>
      </c>
      <c r="D17" s="51"/>
      <c r="E17" s="14">
        <f>SUMIFS(Table1[PM''s assigned],Table1[Code], "management",Table1[ACH],Table2[[#This Row],[ACH]], Table1[Year],Table2[[#This Row],[Year]])</f>
        <v>3</v>
      </c>
      <c r="F17" s="14">
        <f>SUMIFS(Table1[PM''s assigned],Table1[Customer Project/WP], "TSVV*",Table1[ACH],Table2[[#This Row],[ACH]], Table1[Year],Table2[[#This Row],[Year]])</f>
        <v>35</v>
      </c>
      <c r="G17" s="14">
        <f>SUMIFS(Table1[PM''s assigned],Table1[Customer Project/WP], "ENR*",Table1[ACH],Table2[[#This Row],[ACH]], Table1[Year],Table2[[#This Row],[Year]])</f>
        <v>0</v>
      </c>
      <c r="H17" s="14">
        <f>SUMIFS(Table1[PM''s assigned],Table1[Customer Project/WP], "MAT*",Table1[ACH],Table2[[#This Row],[ACH]], Table1[Year],Table2[[#This Row],[Year]])</f>
        <v>0</v>
      </c>
      <c r="I17" s="14">
        <f>SUMIFS(Table1[PM''s assigned],Table1[Customer Project/WP], "PrIO*",Table1[ACH],Table2[[#This Row],[ACH]], Table1[Year],Table2[[#This Row],[Year]])</f>
        <v>0</v>
      </c>
      <c r="J17" s="14">
        <f>SUMIFS(Table1[PM''s assigned],Table1[Customer Project/WP], "TE*",Table1[ACH],Table2[[#This Row],[ACH]], Table1[Year],Table2[[#This Row],[Year]])</f>
        <v>0</v>
      </c>
      <c r="K17" s="14">
        <f>SUMIFS(Table1[PM''s assigned],Table1[Code], "&lt;&gt;management",Table1[Customer Project/WP], "&lt;&gt;TSVV*",Table1[Customer Project/WP], "&lt;&gt;ENR*",Table1[Customer Project/WP], "&lt;&gt;MAT*",Table1[Customer Project/WP], "&lt;&gt;PrIO*",Table1[Customer Project/WP], "&lt;&gt;TE*",Table1[ACH],Table2[[#This Row],[ACH]], Table1[Year],Table2[[#This Row],[Year]])</f>
        <v>4</v>
      </c>
      <c r="L17" s="14">
        <f>SUM(Table2[[#This Row],[Planned Resources
(as in IMS)]:[Relocation of resources from previous year
(requested by PIs)]])-SUM(Table2[[#This Row],[Management]:[OTHER]])</f>
        <v>0</v>
      </c>
    </row>
    <row r="18" spans="1:12" s="2" customFormat="1" ht="15" hidden="1" customHeight="1" x14ac:dyDescent="0.2">
      <c r="A18" s="50" t="s">
        <v>72</v>
      </c>
      <c r="B18" s="52">
        <v>2022</v>
      </c>
      <c r="C18" s="14">
        <v>84</v>
      </c>
      <c r="D18" s="51"/>
      <c r="E18" s="14">
        <f>SUMIFS(Table1[PM''s assigned],Table1[Code], "management",Table1[ACH],Table2[[#This Row],[ACH]], Table1[Year],Table2[[#This Row],[Year]])</f>
        <v>3</v>
      </c>
      <c r="F18" s="14">
        <f>SUMIFS(Table1[PM''s assigned],Table1[Customer Project/WP], "TSVV*",Table1[ACH],Table2[[#This Row],[ACH]], Table1[Year],Table2[[#This Row],[Year]])</f>
        <v>57.5</v>
      </c>
      <c r="G18" s="14">
        <f>SUMIFS(Table1[PM''s assigned],Table1[Customer Project/WP], "ENR*",Table1[ACH],Table2[[#This Row],[ACH]], Table1[Year],Table2[[#This Row],[Year]])</f>
        <v>0</v>
      </c>
      <c r="H18" s="14">
        <f>SUMIFS(Table1[PM''s assigned],Table1[Customer Project/WP], "MAT*",Table1[ACH],Table2[[#This Row],[ACH]], Table1[Year],Table2[[#This Row],[Year]])</f>
        <v>0</v>
      </c>
      <c r="I18" s="14">
        <f>SUMIFS(Table1[PM''s assigned],Table1[Customer Project/WP], "PrIO*",Table1[ACH],Table2[[#This Row],[ACH]], Table1[Year],Table2[[#This Row],[Year]])</f>
        <v>0</v>
      </c>
      <c r="J18" s="14">
        <f>SUMIFS(Table1[PM''s assigned],Table1[Customer Project/WP], "TE*",Table1[ACH],Table2[[#This Row],[ACH]], Table1[Year],Table2[[#This Row],[Year]])</f>
        <v>0</v>
      </c>
      <c r="K18" s="14">
        <f>SUMIFS(Table1[PM''s assigned],Table1[Code], "&lt;&gt;management",Table1[Customer Project/WP], "&lt;&gt;TSVV*",Table1[Customer Project/WP], "&lt;&gt;ENR*",Table1[Customer Project/WP], "&lt;&gt;MAT*",Table1[Customer Project/WP], "&lt;&gt;PrIO*",Table1[Customer Project/WP], "&lt;&gt;TE*",Table1[ACH],Table2[[#This Row],[ACH]], Table1[Year],Table2[[#This Row],[Year]])</f>
        <v>9</v>
      </c>
      <c r="L18" s="14">
        <f>SUM(Table2[[#This Row],[Planned Resources
(as in IMS)]:[Relocation of resources from previous year
(requested by PIs)]])-SUM(Table2[[#This Row],[Management]:[OTHER]])</f>
        <v>14.5</v>
      </c>
    </row>
    <row r="19" spans="1:12" s="2" customFormat="1" ht="15" hidden="1" customHeight="1" x14ac:dyDescent="0.2">
      <c r="A19" s="50" t="s">
        <v>72</v>
      </c>
      <c r="B19" s="52">
        <v>2023</v>
      </c>
      <c r="C19" s="14">
        <v>96</v>
      </c>
      <c r="D19" s="51">
        <v>13.5</v>
      </c>
      <c r="E19" s="14">
        <f>SUMIFS(Table1[PM''s assigned],Table1[Code], "management",Table1[ACH],Table2[[#This Row],[ACH]], Table1[Year],Table2[[#This Row],[Year]])</f>
        <v>3</v>
      </c>
      <c r="F19" s="14">
        <f>SUMIFS(Table1[PM''s assigned],Table1[Customer Project/WP], "TSVV*",Table1[ACH],Table2[[#This Row],[ACH]], Table1[Year],Table2[[#This Row],[Year]])</f>
        <v>60</v>
      </c>
      <c r="G19" s="14">
        <f>SUMIFS(Table1[PM''s assigned],Table1[Customer Project/WP], "ENR*",Table1[ACH],Table2[[#This Row],[ACH]], Table1[Year],Table2[[#This Row],[Year]])</f>
        <v>7</v>
      </c>
      <c r="H19" s="14">
        <f>SUMIFS(Table1[PM''s assigned],Table1[Customer Project/WP], "MAT*",Table1[ACH],Table2[[#This Row],[ACH]], Table1[Year],Table2[[#This Row],[Year]])</f>
        <v>0</v>
      </c>
      <c r="I19" s="14">
        <f>SUMIFS(Table1[PM''s assigned],Table1[Customer Project/WP], "PrIO*",Table1[ACH],Table2[[#This Row],[ACH]], Table1[Year],Table2[[#This Row],[Year]])</f>
        <v>0</v>
      </c>
      <c r="J19" s="14">
        <f>SUMIFS(Table1[PM''s assigned],Table1[Customer Project/WP], "TE*",Table1[ACH],Table2[[#This Row],[ACH]], Table1[Year],Table2[[#This Row],[Year]])</f>
        <v>0</v>
      </c>
      <c r="K19" s="14">
        <f>SUMIFS(Table1[PM''s assigned],Table1[Code], "&lt;&gt;management",Table1[Customer Project/WP], "&lt;&gt;TSVV*",Table1[Customer Project/WP], "&lt;&gt;ENR*",Table1[Customer Project/WP], "&lt;&gt;MAT*",Table1[Customer Project/WP], "&lt;&gt;PrIO*",Table1[Customer Project/WP], "&lt;&gt;TE*",Table1[ACH],Table2[[#This Row],[ACH]], Table1[Year],Table2[[#This Row],[Year]])</f>
        <v>12</v>
      </c>
      <c r="L19" s="14">
        <f>SUM(Table2[[#This Row],[Planned Resources
(as in IMS)]:[Relocation of resources from previous year
(requested by PIs)]])-SUM(Table2[[#This Row],[Management]:[OTHER]])</f>
        <v>27.5</v>
      </c>
    </row>
    <row r="20" spans="1:12" s="2" customFormat="1" ht="15" customHeight="1" x14ac:dyDescent="0.2">
      <c r="A20" s="50" t="s">
        <v>72</v>
      </c>
      <c r="B20" s="52">
        <v>2024</v>
      </c>
      <c r="C20" s="14">
        <v>108</v>
      </c>
      <c r="D20" s="51"/>
      <c r="E20" s="14">
        <f>SUMIFS(Table1[PM''s assigned],Table1[Code], "management",Table1[ACH],Table2[[#This Row],[ACH]], Table1[Year],Table2[[#This Row],[Year]])</f>
        <v>3</v>
      </c>
      <c r="F20" s="14">
        <f>SUMIFS(Table1[PM''s assigned],Table1[Customer Project/WP], "TSVV*",Table1[ACH],Table2[[#This Row],[ACH]], Table1[Year],Table2[[#This Row],[Year]])</f>
        <v>69</v>
      </c>
      <c r="G20" s="14">
        <f>SUMIFS(Table1[PM''s assigned],Table1[Customer Project/WP], "ENR*",Table1[ACH],Table2[[#This Row],[ACH]], Table1[Year],Table2[[#This Row],[Year]])</f>
        <v>9</v>
      </c>
      <c r="H20" s="14">
        <f>SUMIFS(Table1[PM''s assigned],Table1[Customer Project/WP], "MAT*",Table1[ACH],Table2[[#This Row],[ACH]], Table1[Year],Table2[[#This Row],[Year]])</f>
        <v>0</v>
      </c>
      <c r="I20" s="14">
        <f>SUMIFS(Table1[PM''s assigned],Table1[Customer Project/WP], "PrIO*",Table1[ACH],Table2[[#This Row],[ACH]], Table1[Year],Table2[[#This Row],[Year]])</f>
        <v>0</v>
      </c>
      <c r="J20" s="14">
        <f>SUMIFS(Table1[PM''s assigned],Table1[Customer Project/WP], "TE*",Table1[ACH],Table2[[#This Row],[ACH]], Table1[Year],Table2[[#This Row],[Year]])</f>
        <v>0</v>
      </c>
      <c r="K20" s="14">
        <f>SUMIFS(Table1[PM''s assigned],Table1[Code], "&lt;&gt;management",Table1[Customer Project/WP], "&lt;&gt;TSVV*",Table1[Customer Project/WP], "&lt;&gt;ENR*",Table1[Customer Project/WP], "&lt;&gt;MAT*",Table1[Customer Project/WP], "&lt;&gt;PrIO*",Table1[Customer Project/WP], "&lt;&gt;TE*",Table1[ACH],Table2[[#This Row],[ACH]], Table1[Year],Table2[[#This Row],[Year]])</f>
        <v>15</v>
      </c>
      <c r="L20" s="14">
        <f>SUM(Table2[[#This Row],[Planned Resources
(as in IMS)]:[Relocation of resources from previous year
(requested by PIs)]])-SUM(Table2[[#This Row],[Management]:[OTHER]])</f>
        <v>12</v>
      </c>
    </row>
    <row r="21" spans="1:12" s="2" customFormat="1" ht="15" hidden="1" customHeight="1" x14ac:dyDescent="0.2">
      <c r="A21" s="50" t="s">
        <v>72</v>
      </c>
      <c r="B21" s="52">
        <v>2025</v>
      </c>
      <c r="C21" s="14">
        <v>108</v>
      </c>
      <c r="D21" s="51"/>
      <c r="E21" s="14">
        <f>SUMIFS(Table1[PM''s assigned],Table1[Code], "management",Table1[ACH],Table2[[#This Row],[ACH]], Table1[Year],Table2[[#This Row],[Year]])</f>
        <v>0</v>
      </c>
      <c r="F21" s="14">
        <f>SUMIFS(Table1[PM''s assigned],Table1[Customer Project/WP], "TSVV*",Table1[ACH],Table2[[#This Row],[ACH]], Table1[Year],Table2[[#This Row],[Year]])</f>
        <v>0</v>
      </c>
      <c r="G21" s="14">
        <f>SUMIFS(Table1[PM''s assigned],Table1[Customer Project/WP], "ENR*",Table1[ACH],Table2[[#This Row],[ACH]], Table1[Year],Table2[[#This Row],[Year]])</f>
        <v>0</v>
      </c>
      <c r="H21" s="14">
        <f>SUMIFS(Table1[PM''s assigned],Table1[Customer Project/WP], "MAT*",Table1[ACH],Table2[[#This Row],[ACH]], Table1[Year],Table2[[#This Row],[Year]])</f>
        <v>0</v>
      </c>
      <c r="I21" s="14">
        <f>SUMIFS(Table1[PM''s assigned],Table1[Customer Project/WP], "PrIO*",Table1[ACH],Table2[[#This Row],[ACH]], Table1[Year],Table2[[#This Row],[Year]])</f>
        <v>0</v>
      </c>
      <c r="J21" s="14">
        <f>SUMIFS(Table1[PM''s assigned],Table1[Customer Project/WP], "TE*",Table1[ACH],Table2[[#This Row],[ACH]], Table1[Year],Table2[[#This Row],[Year]])</f>
        <v>0</v>
      </c>
      <c r="K21" s="14">
        <f>SUMIFS(Table1[PM''s assigned],Table1[Code], "&lt;&gt;management",Table1[Customer Project/WP], "&lt;&gt;TSVV*",Table1[Customer Project/WP], "&lt;&gt;ENR*",Table1[Customer Project/WP], "&lt;&gt;MAT*",Table1[Customer Project/WP], "&lt;&gt;PrIO*",Table1[Customer Project/WP], "&lt;&gt;TE*",Table1[ACH],Table2[[#This Row],[ACH]], Table1[Year],Table2[[#This Row],[Year]])</f>
        <v>0</v>
      </c>
      <c r="L21" s="14">
        <f>SUM(Table2[[#This Row],[Planned Resources
(as in IMS)]:[Relocation of resources from previous year
(requested by PIs)]])-SUM(Table2[[#This Row],[Management]:[OTHER]])</f>
        <v>108</v>
      </c>
    </row>
    <row r="22" spans="1:12" s="2" customFormat="1" ht="15" hidden="1" customHeight="1" x14ac:dyDescent="0.2">
      <c r="A22" s="50" t="s">
        <v>194</v>
      </c>
      <c r="B22" s="52">
        <v>2021</v>
      </c>
      <c r="C22" s="14">
        <v>36</v>
      </c>
      <c r="D22" s="51"/>
      <c r="E22" s="14">
        <f>SUMIFS(Table1[PM''s assigned],Table1[Code], "management",Table1[ACH],Table2[[#This Row],[ACH]], Table1[Year],Table2[[#This Row],[Year]])</f>
        <v>1.5</v>
      </c>
      <c r="F22" s="14">
        <f>SUMIFS(Table1[PM''s assigned],Table1[Customer Project/WP], "TSVV*",Table1[ACH],Table2[[#This Row],[ACH]], Table1[Year],Table2[[#This Row],[Year]])</f>
        <v>31</v>
      </c>
      <c r="G22" s="14">
        <f>SUMIFS(Table1[PM''s assigned],Table1[Customer Project/WP], "ENR*",Table1[ACH],Table2[[#This Row],[ACH]], Table1[Year],Table2[[#This Row],[Year]])</f>
        <v>1</v>
      </c>
      <c r="H22" s="14">
        <f>SUMIFS(Table1[PM''s assigned],Table1[Customer Project/WP], "MAT*",Table1[ACH],Table2[[#This Row],[ACH]], Table1[Year],Table2[[#This Row],[Year]])</f>
        <v>0</v>
      </c>
      <c r="I22" s="14">
        <f>SUMIFS(Table1[PM''s assigned],Table1[Customer Project/WP], "PrIO*",Table1[ACH],Table2[[#This Row],[ACH]], Table1[Year],Table2[[#This Row],[Year]])</f>
        <v>0</v>
      </c>
      <c r="J22" s="14">
        <f>SUMIFS(Table1[PM''s assigned],Table1[Customer Project/WP], "TE*",Table1[ACH],Table2[[#This Row],[ACH]], Table1[Year],Table2[[#This Row],[Year]])</f>
        <v>0</v>
      </c>
      <c r="K22" s="14">
        <f>SUMIFS(Table1[PM''s assigned],Table1[Code], "&lt;&gt;management",Table1[Customer Project/WP], "&lt;&gt;TSVV*",Table1[Customer Project/WP], "&lt;&gt;ENR*",Table1[Customer Project/WP], "&lt;&gt;MAT*",Table1[Customer Project/WP], "&lt;&gt;PrIO*",Table1[Customer Project/WP], "&lt;&gt;TE*",Table1[ACH],Table2[[#This Row],[ACH]], Table1[Year],Table2[[#This Row],[Year]])</f>
        <v>1</v>
      </c>
      <c r="L22" s="14">
        <f>SUM(Table2[[#This Row],[Planned Resources
(as in IMS)]:[Relocation of resources from previous year
(requested by PIs)]])-SUM(Table2[[#This Row],[Management]:[OTHER]])</f>
        <v>1.5</v>
      </c>
    </row>
    <row r="23" spans="1:12" s="2" customFormat="1" ht="15" hidden="1" customHeight="1" x14ac:dyDescent="0.2">
      <c r="A23" s="50" t="s">
        <v>194</v>
      </c>
      <c r="B23" s="52">
        <v>2022</v>
      </c>
      <c r="C23" s="14">
        <v>72</v>
      </c>
      <c r="D23" s="51"/>
      <c r="E23" s="14">
        <f>SUMIFS(Table1[PM''s assigned],Table1[Code], "management",Table1[ACH],Table2[[#This Row],[ACH]], Table1[Year],Table2[[#This Row],[Year]])</f>
        <v>3</v>
      </c>
      <c r="F23" s="14">
        <f>SUMIFS(Table1[PM''s assigned],Table1[Customer Project/WP], "TSVV*",Table1[ACH],Table2[[#This Row],[ACH]], Table1[Year],Table2[[#This Row],[Year]])</f>
        <v>53</v>
      </c>
      <c r="G23" s="14">
        <f>SUMIFS(Table1[PM''s assigned],Table1[Customer Project/WP], "ENR*",Table1[ACH],Table2[[#This Row],[ACH]], Table1[Year],Table2[[#This Row],[Year]])</f>
        <v>5</v>
      </c>
      <c r="H23" s="14">
        <f>SUMIFS(Table1[PM''s assigned],Table1[Customer Project/WP], "MAT*",Table1[ACH],Table2[[#This Row],[ACH]], Table1[Year],Table2[[#This Row],[Year]])</f>
        <v>0</v>
      </c>
      <c r="I23" s="14">
        <f>SUMIFS(Table1[PM''s assigned],Table1[Customer Project/WP], "PrIO*",Table1[ACH],Table2[[#This Row],[ACH]], Table1[Year],Table2[[#This Row],[Year]])</f>
        <v>0</v>
      </c>
      <c r="J23" s="14">
        <f>SUMIFS(Table1[PM''s assigned],Table1[Customer Project/WP], "TE*",Table1[ACH],Table2[[#This Row],[ACH]], Table1[Year],Table2[[#This Row],[Year]])</f>
        <v>0</v>
      </c>
      <c r="K23" s="14">
        <f>SUMIFS(Table1[PM''s assigned],Table1[Code], "&lt;&gt;management",Table1[Customer Project/WP], "&lt;&gt;TSVV*",Table1[Customer Project/WP], "&lt;&gt;ENR*",Table1[Customer Project/WP], "&lt;&gt;MAT*",Table1[Customer Project/WP], "&lt;&gt;PrIO*",Table1[Customer Project/WP], "&lt;&gt;TE*",Table1[ACH],Table2[[#This Row],[ACH]], Table1[Year],Table2[[#This Row],[Year]])</f>
        <v>4</v>
      </c>
      <c r="L23" s="14">
        <f>SUM(Table2[[#This Row],[Planned Resources
(as in IMS)]:[Relocation of resources from previous year
(requested by PIs)]])-SUM(Table2[[#This Row],[Management]:[OTHER]])</f>
        <v>7</v>
      </c>
    </row>
    <row r="24" spans="1:12" s="2" customFormat="1" ht="15" hidden="1" customHeight="1" x14ac:dyDescent="0.2">
      <c r="A24" s="50" t="s">
        <v>194</v>
      </c>
      <c r="B24" s="52">
        <v>2023</v>
      </c>
      <c r="C24" s="14">
        <v>84</v>
      </c>
      <c r="D24" s="51">
        <v>7</v>
      </c>
      <c r="E24" s="14">
        <f>SUMIFS(Table1[PM''s assigned],Table1[Code], "management",Table1[ACH],Table2[[#This Row],[ACH]], Table1[Year],Table2[[#This Row],[Year]])</f>
        <v>3</v>
      </c>
      <c r="F24" s="14">
        <f>SUMIFS(Table1[PM''s assigned],Table1[Customer Project/WP], "TSVV*",Table1[ACH],Table2[[#This Row],[ACH]], Table1[Year],Table2[[#This Row],[Year]])</f>
        <v>66</v>
      </c>
      <c r="G24" s="14">
        <f>SUMIFS(Table1[PM''s assigned],Table1[Customer Project/WP], "ENR*",Table1[ACH],Table2[[#This Row],[ACH]], Table1[Year],Table2[[#This Row],[Year]])</f>
        <v>12</v>
      </c>
      <c r="H24" s="14">
        <f>SUMIFS(Table1[PM''s assigned],Table1[Customer Project/WP], "MAT*",Table1[ACH],Table2[[#This Row],[ACH]], Table1[Year],Table2[[#This Row],[Year]])</f>
        <v>5</v>
      </c>
      <c r="I24" s="14">
        <f>SUMIFS(Table1[PM''s assigned],Table1[Customer Project/WP], "PrIO*",Table1[ACH],Table2[[#This Row],[ACH]], Table1[Year],Table2[[#This Row],[Year]])</f>
        <v>5</v>
      </c>
      <c r="J24" s="14">
        <f>SUMIFS(Table1[PM''s assigned],Table1[Customer Project/WP], "TE*",Table1[ACH],Table2[[#This Row],[ACH]], Table1[Year],Table2[[#This Row],[Year]])</f>
        <v>0</v>
      </c>
      <c r="K24" s="14">
        <f>SUMIFS(Table1[PM''s assigned],Table1[Code], "&lt;&gt;management",Table1[Customer Project/WP], "&lt;&gt;TSVV*",Table1[Customer Project/WP], "&lt;&gt;ENR*",Table1[Customer Project/WP], "&lt;&gt;MAT*",Table1[Customer Project/WP], "&lt;&gt;PrIO*",Table1[Customer Project/WP], "&lt;&gt;TE*",Table1[ACH],Table2[[#This Row],[ACH]], Table1[Year],Table2[[#This Row],[Year]])</f>
        <v>0</v>
      </c>
      <c r="L24" s="14">
        <f>SUM(Table2[[#This Row],[Planned Resources
(as in IMS)]:[Relocation of resources from previous year
(requested by PIs)]])-SUM(Table2[[#This Row],[Management]:[OTHER]])</f>
        <v>0</v>
      </c>
    </row>
    <row r="25" spans="1:12" s="2" customFormat="1" ht="15" customHeight="1" x14ac:dyDescent="0.2">
      <c r="A25" s="50" t="s">
        <v>194</v>
      </c>
      <c r="B25" s="52">
        <v>2024</v>
      </c>
      <c r="C25" s="14">
        <v>96</v>
      </c>
      <c r="D25" s="51"/>
      <c r="E25" s="14">
        <f>SUMIFS(Table1[PM''s assigned],Table1[Code], "management",Table1[ACH],Table2[[#This Row],[ACH]], Table1[Year],Table2[[#This Row],[Year]])</f>
        <v>3</v>
      </c>
      <c r="F25" s="14">
        <f>SUMIFS(Table1[PM''s assigned],Table1[Customer Project/WP], "TSVV*",Table1[ACH],Table2[[#This Row],[ACH]], Table1[Year],Table2[[#This Row],[Year]])</f>
        <v>71</v>
      </c>
      <c r="G25" s="14">
        <f>SUMIFS(Table1[PM''s assigned],Table1[Customer Project/WP], "ENR*",Table1[ACH],Table2[[#This Row],[ACH]], Table1[Year],Table2[[#This Row],[Year]])</f>
        <v>4</v>
      </c>
      <c r="H25" s="14">
        <f>SUMIFS(Table1[PM''s assigned],Table1[Customer Project/WP], "MAT*",Table1[ACH],Table2[[#This Row],[ACH]], Table1[Year],Table2[[#This Row],[Year]])</f>
        <v>0</v>
      </c>
      <c r="I25" s="14">
        <f>SUMIFS(Table1[PM''s assigned],Table1[Customer Project/WP], "PrIO*",Table1[ACH],Table2[[#This Row],[ACH]], Table1[Year],Table2[[#This Row],[Year]])</f>
        <v>0</v>
      </c>
      <c r="J25" s="14">
        <f>SUMIFS(Table1[PM''s assigned],Table1[Customer Project/WP], "TE*",Table1[ACH],Table2[[#This Row],[ACH]], Table1[Year],Table2[[#This Row],[Year]])</f>
        <v>0</v>
      </c>
      <c r="K25" s="14">
        <f>SUMIFS(Table1[PM''s assigned],Table1[Code], "&lt;&gt;management",Table1[Customer Project/WP], "&lt;&gt;TSVV*",Table1[Customer Project/WP], "&lt;&gt;ENR*",Table1[Customer Project/WP], "&lt;&gt;MAT*",Table1[Customer Project/WP], "&lt;&gt;PrIO*",Table1[Customer Project/WP], "&lt;&gt;TE*",Table1[ACH],Table2[[#This Row],[ACH]], Table1[Year],Table2[[#This Row],[Year]])</f>
        <v>1</v>
      </c>
      <c r="L25" s="14">
        <f>SUM(Table2[[#This Row],[Planned Resources
(as in IMS)]:[Relocation of resources from previous year
(requested by PIs)]])-SUM(Table2[[#This Row],[Management]:[OTHER]])</f>
        <v>17</v>
      </c>
    </row>
    <row r="26" spans="1:12" s="2" customFormat="1" ht="15" hidden="1" customHeight="1" x14ac:dyDescent="0.2">
      <c r="A26" s="50" t="s">
        <v>194</v>
      </c>
      <c r="B26" s="52">
        <v>2025</v>
      </c>
      <c r="C26" s="14">
        <v>96</v>
      </c>
      <c r="D26" s="51"/>
      <c r="E26" s="14">
        <f>SUMIFS(Table1[PM''s assigned],Table1[Code], "management",Table1[ACH],Table2[[#This Row],[ACH]], Table1[Year],Table2[[#This Row],[Year]])</f>
        <v>0</v>
      </c>
      <c r="F26" s="14">
        <f>SUMIFS(Table1[PM''s assigned],Table1[Customer Project/WP], "TSVV*",Table1[ACH],Table2[[#This Row],[ACH]], Table1[Year],Table2[[#This Row],[Year]])</f>
        <v>0</v>
      </c>
      <c r="G26" s="14">
        <f>SUMIFS(Table1[PM''s assigned],Table1[Customer Project/WP], "ENR*",Table1[ACH],Table2[[#This Row],[ACH]], Table1[Year],Table2[[#This Row],[Year]])</f>
        <v>0</v>
      </c>
      <c r="H26" s="14">
        <f>SUMIFS(Table1[PM''s assigned],Table1[Customer Project/WP], "MAT*",Table1[ACH],Table2[[#This Row],[ACH]], Table1[Year],Table2[[#This Row],[Year]])</f>
        <v>0</v>
      </c>
      <c r="I26" s="14">
        <f>SUMIFS(Table1[PM''s assigned],Table1[Customer Project/WP], "PrIO*",Table1[ACH],Table2[[#This Row],[ACH]], Table1[Year],Table2[[#This Row],[Year]])</f>
        <v>0</v>
      </c>
      <c r="J26" s="14">
        <f>SUMIFS(Table1[PM''s assigned],Table1[Customer Project/WP], "TE*",Table1[ACH],Table2[[#This Row],[ACH]], Table1[Year],Table2[[#This Row],[Year]])</f>
        <v>0</v>
      </c>
      <c r="K26" s="14">
        <f>SUMIFS(Table1[PM''s assigned],Table1[Code], "&lt;&gt;management",Table1[Customer Project/WP], "&lt;&gt;TSVV*",Table1[Customer Project/WP], "&lt;&gt;ENR*",Table1[Customer Project/WP], "&lt;&gt;MAT*",Table1[Customer Project/WP], "&lt;&gt;PrIO*",Table1[Customer Project/WP], "&lt;&gt;TE*",Table1[ACH],Table2[[#This Row],[ACH]], Table1[Year],Table2[[#This Row],[Year]])</f>
        <v>0</v>
      </c>
      <c r="L26" s="14">
        <f>SUM(Table2[[#This Row],[Planned Resources
(as in IMS)]:[Relocation of resources from previous year
(requested by PIs)]])-SUM(Table2[[#This Row],[Management]:[OTHER]])</f>
        <v>96</v>
      </c>
    </row>
    <row r="27" spans="1:12" ht="15.75" x14ac:dyDescent="0.25">
      <c r="A27" s="17"/>
      <c r="B27" s="17"/>
      <c r="C27" s="18">
        <f>SUBTOTAL(9,Table2[Planned Resources
(as in IMS)])</f>
        <v>509</v>
      </c>
      <c r="D27" s="18"/>
      <c r="E27" s="18">
        <f>SUBTOTAL(9,Table2[Management])</f>
        <v>15</v>
      </c>
      <c r="F27" s="18">
        <f>SUBTOTAL(9,Table2[TSVVs])</f>
        <v>361</v>
      </c>
      <c r="G27" s="18">
        <f>SUBTOTAL(9,Table2[ENR])</f>
        <v>13</v>
      </c>
      <c r="H27" s="18">
        <f>SUBTOTAL(9,Table2[MAT])</f>
        <v>0</v>
      </c>
      <c r="I27" s="18">
        <f>SUBTOTAL(9,Table2[PrIO])</f>
        <v>7</v>
      </c>
      <c r="J27" s="18">
        <f>SUBTOTAL(9,Table2[TE])</f>
        <v>12</v>
      </c>
      <c r="K27" s="18">
        <f>SUBTOTAL(9,Table2[OTHER])</f>
        <v>49</v>
      </c>
      <c r="L27" s="18">
        <f>SUBTOTAL(9,Table2[Balance])</f>
        <v>52</v>
      </c>
    </row>
  </sheetData>
  <conditionalFormatting sqref="E2:L26">
    <cfRule type="cellIs" dxfId="5" priority="3" operator="equal">
      <formula>0</formula>
    </cfRule>
  </conditionalFormatting>
  <conditionalFormatting sqref="L2:L26">
    <cfRule type="cellIs" dxfId="4" priority="1" operator="lessThan">
      <formula>0</formula>
    </cfRule>
    <cfRule type="cellIs" dxfId="3" priority="2" operator="greaterThan">
      <formula>0</formula>
    </cfRule>
  </conditionalFormatting>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1F062-022A-4903-AE1E-404C4B061F4C}">
  <dimension ref="A1:G29"/>
  <sheetViews>
    <sheetView tabSelected="1" topLeftCell="A3" workbookViewId="0">
      <selection activeCell="B21" sqref="B21"/>
    </sheetView>
  </sheetViews>
  <sheetFormatPr defaultRowHeight="12.75" x14ac:dyDescent="0.2"/>
  <cols>
    <col min="1" max="1" width="17.42578125" bestFit="1" customWidth="1"/>
    <col min="2" max="2" width="21" bestFit="1" customWidth="1"/>
    <col min="4" max="4" width="10.42578125" customWidth="1"/>
    <col min="5" max="6" width="20.7109375" customWidth="1"/>
    <col min="7" max="7" width="14.140625" customWidth="1"/>
  </cols>
  <sheetData>
    <row r="1" spans="1:7" x14ac:dyDescent="0.2">
      <c r="A1" s="53" t="s">
        <v>315</v>
      </c>
      <c r="B1" t="s">
        <v>633</v>
      </c>
    </row>
    <row r="3" spans="1:7" s="55" customFormat="1" ht="26.25" customHeight="1" x14ac:dyDescent="0.2">
      <c r="A3" s="54" t="s">
        <v>455</v>
      </c>
      <c r="B3" s="55" t="s">
        <v>457</v>
      </c>
      <c r="D3" s="56" t="s">
        <v>458</v>
      </c>
      <c r="E3" s="57" t="s">
        <v>460</v>
      </c>
      <c r="F3" s="56" t="s">
        <v>459</v>
      </c>
      <c r="G3" s="58" t="s">
        <v>461</v>
      </c>
    </row>
    <row r="4" spans="1:7" x14ac:dyDescent="0.2">
      <c r="A4" s="20" t="s">
        <v>71</v>
      </c>
      <c r="B4" s="33">
        <v>60</v>
      </c>
      <c r="D4" s="60" t="s">
        <v>52</v>
      </c>
      <c r="E4" s="33">
        <v>148.80000000000001</v>
      </c>
      <c r="F4" s="61">
        <f>SUMIFS(B4:B26,A4:A26,Table3[[#This Row],[TSVV]])</f>
        <v>99.2</v>
      </c>
      <c r="G4" s="62">
        <f>Table3[[#This Row],[Allocated ACH manpower ]]/Table3[[#This Row],[Foreseen ACH manpower 
(proposal)]]*100</f>
        <v>66.666666666666657</v>
      </c>
    </row>
    <row r="5" spans="1:7" x14ac:dyDescent="0.2">
      <c r="A5" s="20" t="s">
        <v>292</v>
      </c>
      <c r="B5" s="33">
        <v>153.9</v>
      </c>
      <c r="D5" s="60" t="s">
        <v>53</v>
      </c>
      <c r="E5" s="33">
        <v>74.400000000000006</v>
      </c>
      <c r="F5" s="61">
        <f>SUMIFS(B5:B27,A5:A27,Table3[[#This Row],[TSVV]])</f>
        <v>39.799999999999997</v>
      </c>
      <c r="G5" s="62">
        <f>Table3[[#This Row],[Allocated ACH manpower ]]/Table3[[#This Row],[Foreseen ACH manpower 
(proposal)]]*100</f>
        <v>53.494623655913976</v>
      </c>
    </row>
    <row r="6" spans="1:7" x14ac:dyDescent="0.2">
      <c r="A6" s="20" t="s">
        <v>448</v>
      </c>
      <c r="B6" s="33">
        <v>5</v>
      </c>
      <c r="D6" s="60" t="s">
        <v>74</v>
      </c>
      <c r="E6" s="33">
        <v>148.80000000000001</v>
      </c>
      <c r="F6" s="61">
        <f>SUMIFS(B6:B28,A6:A28,Table3[[#This Row],[TSVV]])</f>
        <v>96.799999999999983</v>
      </c>
      <c r="G6" s="62">
        <f>Table3[[#This Row],[Allocated ACH manpower ]]/Table3[[#This Row],[Foreseen ACH manpower 
(proposal)]]*100</f>
        <v>65.053763440860195</v>
      </c>
    </row>
    <row r="7" spans="1:7" x14ac:dyDescent="0.2">
      <c r="A7" s="20" t="s">
        <v>634</v>
      </c>
      <c r="B7" s="33">
        <v>4</v>
      </c>
      <c r="D7" s="60" t="s">
        <v>54</v>
      </c>
      <c r="E7" s="33">
        <v>148.80000000000001</v>
      </c>
      <c r="F7" s="61">
        <f>SUMIFS(B7:B29,A7:A29,Table3[[#This Row],[TSVV]])</f>
        <v>56</v>
      </c>
      <c r="G7" s="62">
        <f>Table3[[#This Row],[Allocated ACH manpower ]]/Table3[[#This Row],[Foreseen ACH manpower 
(proposal)]]*100</f>
        <v>37.634408602150536</v>
      </c>
    </row>
    <row r="8" spans="1:7" x14ac:dyDescent="0.2">
      <c r="A8" s="20" t="s">
        <v>186</v>
      </c>
      <c r="B8" s="33">
        <v>21</v>
      </c>
      <c r="D8" s="60" t="s">
        <v>55</v>
      </c>
      <c r="E8" s="33">
        <v>104.39999999999999</v>
      </c>
      <c r="F8" s="61">
        <f>SUMIFS(B8:B30,A8:A30,Table3[[#This Row],[TSVV]])</f>
        <v>90.7</v>
      </c>
      <c r="G8" s="62">
        <f>Table3[[#This Row],[Allocated ACH manpower ]]/Table3[[#This Row],[Foreseen ACH manpower 
(proposal)]]*100</f>
        <v>86.877394636015339</v>
      </c>
    </row>
    <row r="9" spans="1:7" x14ac:dyDescent="0.2">
      <c r="A9" s="20" t="s">
        <v>185</v>
      </c>
      <c r="B9" s="33">
        <v>12</v>
      </c>
      <c r="D9" s="60" t="s">
        <v>75</v>
      </c>
      <c r="E9" s="33">
        <v>74.400000000000006</v>
      </c>
      <c r="F9" s="61">
        <f>SUMIFS(B9:B31,A9:A31,Table3[[#This Row],[TSVV]])</f>
        <v>9.4</v>
      </c>
      <c r="G9" s="62">
        <f>Table3[[#This Row],[Allocated ACH manpower ]]/Table3[[#This Row],[Foreseen ACH manpower 
(proposal)]]*100</f>
        <v>12.634408602150538</v>
      </c>
    </row>
    <row r="10" spans="1:7" x14ac:dyDescent="0.2">
      <c r="A10" s="20" t="s">
        <v>50</v>
      </c>
      <c r="B10" s="33">
        <v>7</v>
      </c>
      <c r="D10" s="60" t="s">
        <v>56</v>
      </c>
      <c r="E10" s="33">
        <v>148.80000000000001</v>
      </c>
      <c r="F10" s="61">
        <f>SUMIFS(B10:B32,A10:A32,Table3[[#This Row],[TSVV]])</f>
        <v>126.69999999999999</v>
      </c>
      <c r="G10" s="62">
        <f>Table3[[#This Row],[Allocated ACH manpower ]]/Table3[[#This Row],[Foreseen ACH manpower 
(proposal)]]*100</f>
        <v>85.147849462365571</v>
      </c>
    </row>
    <row r="11" spans="1:7" x14ac:dyDescent="0.2">
      <c r="A11" s="20" t="s">
        <v>308</v>
      </c>
      <c r="B11" s="33">
        <v>5</v>
      </c>
      <c r="D11" s="60" t="s">
        <v>57</v>
      </c>
      <c r="E11" s="33">
        <v>148.80000000000001</v>
      </c>
      <c r="F11" s="61">
        <f>SUMIFS(B11:B33,A11:A33,Table3[[#This Row],[TSVV]])</f>
        <v>98</v>
      </c>
      <c r="G11" s="62">
        <f>Table3[[#This Row],[Allocated ACH manpower ]]/Table3[[#This Row],[Foreseen ACH manpower 
(proposal)]]*100</f>
        <v>65.86021505376344</v>
      </c>
    </row>
    <row r="12" spans="1:7" x14ac:dyDescent="0.2">
      <c r="A12" s="20" t="s">
        <v>134</v>
      </c>
      <c r="B12" s="33">
        <v>17</v>
      </c>
      <c r="D12" s="60" t="s">
        <v>76</v>
      </c>
      <c r="E12" s="33">
        <v>88.800000000000011</v>
      </c>
      <c r="F12" s="61">
        <f>SUMIFS(B12:B34,A12:A34,Table3[[#This Row],[TSVV]])</f>
        <v>47</v>
      </c>
      <c r="G12" s="62">
        <f>Table3[[#This Row],[Allocated ACH manpower ]]/Table3[[#This Row],[Foreseen ACH manpower 
(proposal)]]*100</f>
        <v>52.927927927927918</v>
      </c>
    </row>
    <row r="13" spans="1:7" x14ac:dyDescent="0.2">
      <c r="A13" s="20" t="s">
        <v>51</v>
      </c>
      <c r="B13" s="33">
        <v>18</v>
      </c>
      <c r="D13" s="60" t="s">
        <v>73</v>
      </c>
      <c r="E13" s="33">
        <v>148.80000000000001</v>
      </c>
      <c r="F13" s="61">
        <f>SUMIFS(B13:B35,A13:A35,Table3[[#This Row],[TSVV]])</f>
        <v>84.5</v>
      </c>
      <c r="G13" s="62">
        <f>Table3[[#This Row],[Allocated ACH manpower ]]/Table3[[#This Row],[Foreseen ACH manpower 
(proposal)]]*100</f>
        <v>56.787634408602152</v>
      </c>
    </row>
    <row r="14" spans="1:7" x14ac:dyDescent="0.2">
      <c r="A14" s="20" t="s">
        <v>52</v>
      </c>
      <c r="B14" s="33">
        <v>99.2</v>
      </c>
      <c r="D14" s="60" t="s">
        <v>183</v>
      </c>
      <c r="E14" s="33">
        <v>148.80000000000001</v>
      </c>
      <c r="F14" s="61">
        <f>SUMIFS(B14:B36,A14:A36,Table3[[#This Row],[TSVV]])</f>
        <v>156.9</v>
      </c>
      <c r="G14" s="62">
        <f>Table3[[#This Row],[Allocated ACH manpower ]]/Table3[[#This Row],[Foreseen ACH manpower 
(proposal)]]*100</f>
        <v>105.44354838709677</v>
      </c>
    </row>
    <row r="15" spans="1:7" x14ac:dyDescent="0.2">
      <c r="A15" s="20" t="s">
        <v>53</v>
      </c>
      <c r="B15" s="33">
        <v>39.799999999999997</v>
      </c>
      <c r="D15" s="60" t="s">
        <v>58</v>
      </c>
      <c r="E15" s="33">
        <v>148.80000000000001</v>
      </c>
      <c r="F15" s="61">
        <f>SUMIFS(B15:B37,A15:A37,Table3[[#This Row],[TSVV]])</f>
        <v>77.199999999999989</v>
      </c>
      <c r="G15" s="62">
        <f>Table3[[#This Row],[Allocated ACH manpower ]]/Table3[[#This Row],[Foreseen ACH manpower 
(proposal)]]*100</f>
        <v>51.881720430107514</v>
      </c>
    </row>
    <row r="16" spans="1:7" x14ac:dyDescent="0.2">
      <c r="A16" s="20" t="s">
        <v>74</v>
      </c>
      <c r="B16" s="33">
        <v>96.799999999999983</v>
      </c>
      <c r="D16" s="60" t="s">
        <v>59</v>
      </c>
      <c r="E16" s="33">
        <v>104.39999999999999</v>
      </c>
      <c r="F16" s="61">
        <f>SUMIFS(B16:B38,A16:A38,Table3[[#This Row],[TSVV]])</f>
        <v>56.5</v>
      </c>
      <c r="G16" s="62">
        <f>Table3[[#This Row],[Allocated ACH manpower ]]/Table3[[#This Row],[Foreseen ACH manpower 
(proposal)]]*100</f>
        <v>54.118773946360157</v>
      </c>
    </row>
    <row r="17" spans="1:7" x14ac:dyDescent="0.2">
      <c r="A17" s="20" t="s">
        <v>54</v>
      </c>
      <c r="B17" s="33">
        <v>56</v>
      </c>
      <c r="D17" s="60" t="s">
        <v>184</v>
      </c>
      <c r="E17" s="33">
        <v>44.400000000000006</v>
      </c>
      <c r="F17" s="61">
        <f>SUMIFS(B17:B39,A17:A39,Table3[[#This Row],[TSVV]])</f>
        <v>8</v>
      </c>
      <c r="G17" s="59">
        <f>Table3[[#This Row],[Allocated ACH manpower ]]/Table3[[#This Row],[Foreseen ACH manpower 
(proposal)]]*100</f>
        <v>18.018018018018015</v>
      </c>
    </row>
    <row r="18" spans="1:7" x14ac:dyDescent="0.2">
      <c r="A18" s="20" t="s">
        <v>55</v>
      </c>
      <c r="B18" s="33">
        <v>90.7</v>
      </c>
    </row>
    <row r="19" spans="1:7" x14ac:dyDescent="0.2">
      <c r="A19" s="20" t="s">
        <v>75</v>
      </c>
      <c r="B19" s="33">
        <v>9.4</v>
      </c>
    </row>
    <row r="20" spans="1:7" x14ac:dyDescent="0.2">
      <c r="A20" s="20" t="s">
        <v>56</v>
      </c>
      <c r="B20" s="33">
        <v>126.69999999999999</v>
      </c>
    </row>
    <row r="21" spans="1:7" x14ac:dyDescent="0.2">
      <c r="A21" s="20" t="s">
        <v>57</v>
      </c>
      <c r="B21" s="33">
        <v>98</v>
      </c>
    </row>
    <row r="22" spans="1:7" x14ac:dyDescent="0.2">
      <c r="A22" s="20" t="s">
        <v>76</v>
      </c>
      <c r="B22" s="33">
        <v>47</v>
      </c>
    </row>
    <row r="23" spans="1:7" x14ac:dyDescent="0.2">
      <c r="A23" s="20" t="s">
        <v>73</v>
      </c>
      <c r="B23" s="33">
        <v>84.5</v>
      </c>
    </row>
    <row r="24" spans="1:7" x14ac:dyDescent="0.2">
      <c r="A24" s="20" t="s">
        <v>183</v>
      </c>
      <c r="B24" s="33">
        <v>156.9</v>
      </c>
    </row>
    <row r="25" spans="1:7" x14ac:dyDescent="0.2">
      <c r="A25" s="20" t="s">
        <v>58</v>
      </c>
      <c r="B25" s="33">
        <v>77.199999999999989</v>
      </c>
    </row>
    <row r="26" spans="1:7" x14ac:dyDescent="0.2">
      <c r="A26" s="20" t="s">
        <v>59</v>
      </c>
      <c r="B26" s="33">
        <v>56.5</v>
      </c>
    </row>
    <row r="27" spans="1:7" x14ac:dyDescent="0.2">
      <c r="A27" s="20" t="s">
        <v>184</v>
      </c>
      <c r="B27" s="33">
        <v>8</v>
      </c>
    </row>
    <row r="28" spans="1:7" x14ac:dyDescent="0.2">
      <c r="A28" s="20" t="s">
        <v>640</v>
      </c>
      <c r="B28" s="33">
        <v>1</v>
      </c>
    </row>
    <row r="29" spans="1:7" x14ac:dyDescent="0.2">
      <c r="A29" s="20" t="s">
        <v>456</v>
      </c>
      <c r="B29" s="33">
        <v>1350.6000000000001</v>
      </c>
    </row>
  </sheetData>
  <pageMargins left="0.7" right="0.7" top="0.75" bottom="0.75" header="0.3" footer="0.3"/>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EBF48-067E-4C1B-A556-48A5A79F1273}">
  <dimension ref="A3:B69"/>
  <sheetViews>
    <sheetView workbookViewId="0">
      <selection activeCell="B27" sqref="B27"/>
    </sheetView>
  </sheetViews>
  <sheetFormatPr defaultRowHeight="12.75" x14ac:dyDescent="0.2"/>
  <cols>
    <col min="1" max="1" width="36" bestFit="1" customWidth="1"/>
    <col min="2" max="2" width="21" bestFit="1" customWidth="1"/>
  </cols>
  <sheetData>
    <row r="3" spans="1:2" x14ac:dyDescent="0.2">
      <c r="A3" s="53" t="s">
        <v>455</v>
      </c>
      <c r="B3" t="s">
        <v>457</v>
      </c>
    </row>
    <row r="4" spans="1:2" x14ac:dyDescent="0.2">
      <c r="A4" s="20" t="s">
        <v>423</v>
      </c>
      <c r="B4" s="76">
        <v>20</v>
      </c>
    </row>
    <row r="5" spans="1:2" x14ac:dyDescent="0.2">
      <c r="A5" s="20" t="s">
        <v>451</v>
      </c>
      <c r="B5" s="76">
        <v>11</v>
      </c>
    </row>
    <row r="6" spans="1:2" x14ac:dyDescent="0.2">
      <c r="A6" s="20" t="s">
        <v>86</v>
      </c>
      <c r="B6" s="76">
        <v>11.4</v>
      </c>
    </row>
    <row r="7" spans="1:2" x14ac:dyDescent="0.2">
      <c r="A7" s="20" t="s">
        <v>428</v>
      </c>
      <c r="B7" s="76">
        <v>4.4000000000000004</v>
      </c>
    </row>
    <row r="8" spans="1:2" x14ac:dyDescent="0.2">
      <c r="A8" s="20" t="s">
        <v>188</v>
      </c>
      <c r="B8" s="76">
        <v>18.399999999999999</v>
      </c>
    </row>
    <row r="9" spans="1:2" x14ac:dyDescent="0.2">
      <c r="A9" s="20" t="s">
        <v>196</v>
      </c>
      <c r="B9" s="76">
        <v>8</v>
      </c>
    </row>
    <row r="10" spans="1:2" x14ac:dyDescent="0.2">
      <c r="A10" s="20" t="s">
        <v>88</v>
      </c>
      <c r="B10" s="76">
        <v>7</v>
      </c>
    </row>
    <row r="11" spans="1:2" x14ac:dyDescent="0.2">
      <c r="A11" s="20" t="s">
        <v>332</v>
      </c>
      <c r="B11" s="76">
        <v>34</v>
      </c>
    </row>
    <row r="12" spans="1:2" x14ac:dyDescent="0.2">
      <c r="A12" s="20" t="s">
        <v>211</v>
      </c>
      <c r="B12" s="76">
        <v>30</v>
      </c>
    </row>
    <row r="13" spans="1:2" x14ac:dyDescent="0.2">
      <c r="A13" s="20" t="s">
        <v>449</v>
      </c>
      <c r="B13" s="76">
        <v>7</v>
      </c>
    </row>
    <row r="14" spans="1:2" x14ac:dyDescent="0.2">
      <c r="A14" s="20" t="s">
        <v>191</v>
      </c>
      <c r="B14" s="76">
        <v>26</v>
      </c>
    </row>
    <row r="15" spans="1:2" x14ac:dyDescent="0.2">
      <c r="A15" s="20" t="s">
        <v>290</v>
      </c>
      <c r="B15" s="76">
        <v>3.5</v>
      </c>
    </row>
    <row r="16" spans="1:2" x14ac:dyDescent="0.2">
      <c r="A16" s="20" t="s">
        <v>195</v>
      </c>
      <c r="B16" s="76">
        <v>78.7</v>
      </c>
    </row>
    <row r="17" spans="1:2" x14ac:dyDescent="0.2">
      <c r="A17" s="20" t="s">
        <v>206</v>
      </c>
      <c r="B17" s="76">
        <v>53.9</v>
      </c>
    </row>
    <row r="18" spans="1:2" x14ac:dyDescent="0.2">
      <c r="A18" s="20" t="s">
        <v>298</v>
      </c>
      <c r="B18" s="76">
        <v>36.9</v>
      </c>
    </row>
    <row r="19" spans="1:2" x14ac:dyDescent="0.2">
      <c r="A19" s="20" t="s">
        <v>91</v>
      </c>
      <c r="B19" s="76">
        <v>61</v>
      </c>
    </row>
    <row r="20" spans="1:2" x14ac:dyDescent="0.2">
      <c r="A20" s="20" t="s">
        <v>424</v>
      </c>
      <c r="B20" s="76">
        <v>7.6499999999999995</v>
      </c>
    </row>
    <row r="21" spans="1:2" x14ac:dyDescent="0.2">
      <c r="A21" s="20" t="s">
        <v>78</v>
      </c>
      <c r="B21" s="76">
        <v>25.350000000000005</v>
      </c>
    </row>
    <row r="22" spans="1:2" x14ac:dyDescent="0.2">
      <c r="A22" s="20" t="s">
        <v>20</v>
      </c>
      <c r="B22" s="76">
        <v>12</v>
      </c>
    </row>
    <row r="23" spans="1:2" x14ac:dyDescent="0.2">
      <c r="A23" s="20" t="s">
        <v>97</v>
      </c>
      <c r="B23" s="76">
        <v>54.9</v>
      </c>
    </row>
    <row r="24" spans="1:2" x14ac:dyDescent="0.2">
      <c r="A24" s="20" t="s">
        <v>80</v>
      </c>
      <c r="B24" s="76">
        <v>23.150000000000002</v>
      </c>
    </row>
    <row r="25" spans="1:2" x14ac:dyDescent="0.2">
      <c r="A25" s="20" t="s">
        <v>30</v>
      </c>
      <c r="B25" s="76">
        <v>36</v>
      </c>
    </row>
    <row r="26" spans="1:2" x14ac:dyDescent="0.2">
      <c r="A26" s="20" t="s">
        <v>84</v>
      </c>
      <c r="B26" s="76">
        <v>44.5</v>
      </c>
    </row>
    <row r="27" spans="1:2" x14ac:dyDescent="0.2">
      <c r="A27" s="20" t="s">
        <v>454</v>
      </c>
      <c r="B27" s="76">
        <v>0</v>
      </c>
    </row>
    <row r="28" spans="1:2" x14ac:dyDescent="0.2">
      <c r="A28" s="20" t="s">
        <v>192</v>
      </c>
      <c r="B28" s="76">
        <v>125</v>
      </c>
    </row>
    <row r="29" spans="1:2" x14ac:dyDescent="0.2">
      <c r="A29" s="20" t="s">
        <v>303</v>
      </c>
      <c r="B29" s="76">
        <v>61.7</v>
      </c>
    </row>
    <row r="30" spans="1:2" x14ac:dyDescent="0.2">
      <c r="A30" s="20" t="s">
        <v>429</v>
      </c>
      <c r="B30" s="76">
        <v>9</v>
      </c>
    </row>
    <row r="31" spans="1:2" x14ac:dyDescent="0.2">
      <c r="A31" s="20" t="s">
        <v>422</v>
      </c>
      <c r="B31" s="76">
        <v>4.4000000000000004</v>
      </c>
    </row>
    <row r="32" spans="1:2" x14ac:dyDescent="0.2">
      <c r="A32" s="20" t="s">
        <v>93</v>
      </c>
      <c r="B32" s="76">
        <v>108</v>
      </c>
    </row>
    <row r="33" spans="1:2" x14ac:dyDescent="0.2">
      <c r="A33" s="20" t="s">
        <v>208</v>
      </c>
      <c r="B33" s="76">
        <v>13</v>
      </c>
    </row>
    <row r="34" spans="1:2" x14ac:dyDescent="0.2">
      <c r="A34" s="20" t="s">
        <v>215</v>
      </c>
      <c r="B34" s="76">
        <v>2</v>
      </c>
    </row>
    <row r="35" spans="1:2" x14ac:dyDescent="0.2">
      <c r="A35" s="20" t="s">
        <v>210</v>
      </c>
      <c r="B35" s="76">
        <v>7</v>
      </c>
    </row>
    <row r="36" spans="1:2" x14ac:dyDescent="0.2">
      <c r="A36" s="20" t="s">
        <v>261</v>
      </c>
      <c r="B36" s="76">
        <v>54</v>
      </c>
    </row>
    <row r="37" spans="1:2" x14ac:dyDescent="0.2">
      <c r="A37" s="20" t="s">
        <v>67</v>
      </c>
      <c r="B37" s="76">
        <v>5.3</v>
      </c>
    </row>
    <row r="38" spans="1:2" x14ac:dyDescent="0.2">
      <c r="A38" s="20" t="s">
        <v>425</v>
      </c>
      <c r="B38" s="76">
        <v>9.4</v>
      </c>
    </row>
    <row r="39" spans="1:2" x14ac:dyDescent="0.2">
      <c r="A39" s="20" t="s">
        <v>15</v>
      </c>
      <c r="B39" s="76">
        <v>38.5</v>
      </c>
    </row>
    <row r="40" spans="1:2" x14ac:dyDescent="0.2">
      <c r="A40" s="20" t="s">
        <v>17</v>
      </c>
      <c r="B40" s="76">
        <v>7</v>
      </c>
    </row>
    <row r="41" spans="1:2" x14ac:dyDescent="0.2">
      <c r="A41" s="20" t="s">
        <v>453</v>
      </c>
      <c r="B41" s="76">
        <v>11</v>
      </c>
    </row>
    <row r="42" spans="1:2" x14ac:dyDescent="0.2">
      <c r="A42" s="20" t="s">
        <v>27</v>
      </c>
      <c r="B42" s="76">
        <v>4.9000000000000004</v>
      </c>
    </row>
    <row r="43" spans="1:2" x14ac:dyDescent="0.2">
      <c r="A43" s="20" t="s">
        <v>431</v>
      </c>
      <c r="B43" s="76">
        <v>10</v>
      </c>
    </row>
    <row r="44" spans="1:2" x14ac:dyDescent="0.2">
      <c r="A44" s="20" t="s">
        <v>10</v>
      </c>
      <c r="B44" s="76">
        <v>7</v>
      </c>
    </row>
    <row r="45" spans="1:2" x14ac:dyDescent="0.2">
      <c r="A45" s="20" t="s">
        <v>426</v>
      </c>
      <c r="B45" s="76">
        <v>0.4</v>
      </c>
    </row>
    <row r="46" spans="1:2" x14ac:dyDescent="0.2">
      <c r="A46" s="20" t="s">
        <v>41</v>
      </c>
      <c r="B46" s="76">
        <v>0</v>
      </c>
    </row>
    <row r="47" spans="1:2" x14ac:dyDescent="0.2">
      <c r="A47" s="20" t="s">
        <v>427</v>
      </c>
      <c r="B47" s="76">
        <v>0.4</v>
      </c>
    </row>
    <row r="48" spans="1:2" x14ac:dyDescent="0.2">
      <c r="A48" s="20" t="s">
        <v>82</v>
      </c>
      <c r="B48" s="76">
        <v>21.15</v>
      </c>
    </row>
    <row r="49" spans="1:2" x14ac:dyDescent="0.2">
      <c r="A49" s="20" t="s">
        <v>217</v>
      </c>
      <c r="B49" s="76">
        <v>30</v>
      </c>
    </row>
    <row r="50" spans="1:2" x14ac:dyDescent="0.2">
      <c r="A50" s="20" t="s">
        <v>317</v>
      </c>
      <c r="B50" s="76">
        <v>20.399999999999999</v>
      </c>
    </row>
    <row r="51" spans="1:2" x14ac:dyDescent="0.2">
      <c r="A51" s="20" t="s">
        <v>218</v>
      </c>
      <c r="B51" s="76">
        <v>27</v>
      </c>
    </row>
    <row r="52" spans="1:2" x14ac:dyDescent="0.2">
      <c r="A52" s="20" t="s">
        <v>6</v>
      </c>
      <c r="B52" s="76">
        <v>9</v>
      </c>
    </row>
    <row r="53" spans="1:2" x14ac:dyDescent="0.2">
      <c r="A53" s="20" t="s">
        <v>492</v>
      </c>
      <c r="B53" s="76">
        <v>6</v>
      </c>
    </row>
    <row r="54" spans="1:2" x14ac:dyDescent="0.2">
      <c r="A54" s="20" t="s">
        <v>257</v>
      </c>
      <c r="B54" s="76">
        <v>11.5</v>
      </c>
    </row>
    <row r="55" spans="1:2" x14ac:dyDescent="0.2">
      <c r="A55" s="20" t="s">
        <v>207</v>
      </c>
      <c r="B55" s="76">
        <v>3</v>
      </c>
    </row>
    <row r="56" spans="1:2" x14ac:dyDescent="0.2">
      <c r="A56" s="20" t="s">
        <v>209</v>
      </c>
      <c r="B56" s="76">
        <v>16</v>
      </c>
    </row>
    <row r="57" spans="1:2" x14ac:dyDescent="0.2">
      <c r="A57" s="20" t="s">
        <v>464</v>
      </c>
      <c r="B57" s="76">
        <v>7</v>
      </c>
    </row>
    <row r="58" spans="1:2" x14ac:dyDescent="0.2">
      <c r="A58" s="20" t="s">
        <v>467</v>
      </c>
      <c r="B58" s="76">
        <v>18</v>
      </c>
    </row>
    <row r="59" spans="1:2" x14ac:dyDescent="0.2">
      <c r="A59" s="20" t="s">
        <v>551</v>
      </c>
      <c r="B59" s="76">
        <v>9</v>
      </c>
    </row>
    <row r="60" spans="1:2" x14ac:dyDescent="0.2">
      <c r="A60" s="20" t="s">
        <v>518</v>
      </c>
      <c r="B60" s="76">
        <v>15</v>
      </c>
    </row>
    <row r="61" spans="1:2" x14ac:dyDescent="0.2">
      <c r="A61" s="20" t="s">
        <v>543</v>
      </c>
      <c r="B61" s="76">
        <v>18</v>
      </c>
    </row>
    <row r="62" spans="1:2" x14ac:dyDescent="0.2">
      <c r="A62" s="20" t="s">
        <v>542</v>
      </c>
      <c r="B62" s="76">
        <v>14.4</v>
      </c>
    </row>
    <row r="63" spans="1:2" x14ac:dyDescent="0.2">
      <c r="A63" s="20" t="s">
        <v>541</v>
      </c>
      <c r="B63" s="76">
        <v>22</v>
      </c>
    </row>
    <row r="64" spans="1:2" x14ac:dyDescent="0.2">
      <c r="A64" s="20" t="s">
        <v>548</v>
      </c>
      <c r="B64" s="76">
        <v>2.4</v>
      </c>
    </row>
    <row r="65" spans="1:2" x14ac:dyDescent="0.2">
      <c r="A65" s="20" t="s">
        <v>632</v>
      </c>
      <c r="B65" s="76">
        <v>1</v>
      </c>
    </row>
    <row r="66" spans="1:2" x14ac:dyDescent="0.2">
      <c r="A66" s="20" t="s">
        <v>641</v>
      </c>
      <c r="B66" s="76">
        <v>1</v>
      </c>
    </row>
    <row r="67" spans="1:2" x14ac:dyDescent="0.2">
      <c r="A67" s="20" t="s">
        <v>636</v>
      </c>
      <c r="B67" s="76">
        <v>3</v>
      </c>
    </row>
    <row r="68" spans="1:2" x14ac:dyDescent="0.2">
      <c r="A68" s="20" t="s">
        <v>637</v>
      </c>
      <c r="B68" s="76">
        <v>3</v>
      </c>
    </row>
    <row r="69" spans="1:2" x14ac:dyDescent="0.2">
      <c r="A69" s="20" t="s">
        <v>456</v>
      </c>
      <c r="B69" s="76">
        <v>1350.6000000000004</v>
      </c>
    </row>
  </sheetData>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ACH_tasks</vt:lpstr>
      <vt:lpstr>ACH_manpower balance</vt:lpstr>
      <vt:lpstr>Project_summary</vt:lpstr>
      <vt:lpstr>CODE_summary</vt:lpstr>
      <vt:lpstr>ACH_tasks!Print_Area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Ribeiro, Tiago</dc:creator>
  <cp:lastModifiedBy>Kalupin Denis</cp:lastModifiedBy>
  <cp:lastPrinted>2022-09-16T06:18:14Z</cp:lastPrinted>
  <dcterms:created xsi:type="dcterms:W3CDTF">2013-11-28T08:38:31Z</dcterms:created>
  <dcterms:modified xsi:type="dcterms:W3CDTF">2023-10-30T14:59:54Z</dcterms:modified>
</cp:coreProperties>
</file>